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bnkbank.sharepoint.com/sites/BNKAnalytics/Shared Documents/Projects/Servicing Calculators/SMSF/ForReview/"/>
    </mc:Choice>
  </mc:AlternateContent>
  <xr:revisionPtr revIDLastSave="109" documentId="8_{13420F1C-DB88-4F2A-87A9-92D79D4B97B1}" xr6:coauthVersionLast="47" xr6:coauthVersionMax="47" xr10:uidLastSave="{8FA4C547-D4F7-41B5-A50E-412A8D28F213}"/>
  <workbookProtection workbookAlgorithmName="SHA-512" workbookHashValue="wqoW2N4YNius9A+4T2xv/G8liDtjFGEtCJ0q9h/wAs8IgISKZzKU7rgp+t5D2ijPZ7m/B/mMtSgoA60FBQtGZA==" workbookSaltValue="7FkUw/VfhaLwLn70ZNYgOQ==" workbookSpinCount="100000" lockStructure="1"/>
  <bookViews>
    <workbookView xWindow="-28920" yWindow="-120" windowWidth="29040" windowHeight="15225" activeTab="2" xr2:uid="{00000000-000D-0000-FFFF-FFFF00000000}"/>
  </bookViews>
  <sheets>
    <sheet name="Easy Refinance Calculator" sheetId="3" r:id="rId1"/>
    <sheet name="SMSF Calculator" sheetId="1" r:id="rId2"/>
    <sheet name="Help" sheetId="2" r:id="rId3"/>
    <sheet name="Version Control" sheetId="4" state="veryHidden" r:id="rId4"/>
  </sheets>
  <functionGroups builtInGroupCount="19"/>
  <definedNames>
    <definedName name="company_tax_rate">#REF!</definedName>
    <definedName name="DSCR_calculated">#REF!</definedName>
    <definedName name="DSCR_minimum">#REF!</definedName>
    <definedName name="eg._3___30_years" localSheetId="0">'Easy Refinance Calculator'!$H$30</definedName>
    <definedName name="eg._3___30_years">'SMSF Calculator'!$F$15</definedName>
    <definedName name="expense_percent_credit_card">#REF!</definedName>
    <definedName name="expense_percent_property">#REF!</definedName>
    <definedName name="Interest_Only_Term" localSheetId="0">'Easy Refinance Calculator'!$O$8:$O$31</definedName>
    <definedName name="Interest_Only_Term">'SMSF Calculator'!$M$8:$M$16</definedName>
    <definedName name="lookup_1">#REF!</definedName>
    <definedName name="lookup_2">#REF!</definedName>
    <definedName name="LVR_consolidated">#REF!</definedName>
    <definedName name="LVR_maximum">#REF!</definedName>
    <definedName name="_xlnm.Print_Area" localSheetId="0">'Easy Refinance Calculator'!$A$1:$K$64</definedName>
    <definedName name="_xlnm.Print_Area" localSheetId="1">'SMSF Calculator'!$A$1:$I$46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3" l="1"/>
  <c r="F13" i="1" l="1"/>
  <c r="D31" i="3"/>
  <c r="G27" i="1"/>
  <c r="G26" i="1"/>
  <c r="D18" i="3"/>
  <c r="F18" i="3" s="1"/>
  <c r="D42" i="3"/>
  <c r="D28" i="3" l="1"/>
  <c r="D36" i="3" l="1"/>
  <c r="D35" i="3"/>
  <c r="D34" i="3"/>
  <c r="D49" i="3"/>
  <c r="D48" i="3"/>
  <c r="D47" i="3"/>
  <c r="D39" i="3"/>
  <c r="F55" i="3"/>
  <c r="D55" i="3"/>
  <c r="D29" i="3"/>
  <c r="D30" i="3" s="1"/>
  <c r="D40" i="3" l="1"/>
  <c r="G37" i="1"/>
  <c r="G20" i="1"/>
  <c r="E17" i="3" l="1"/>
  <c r="C33" i="1"/>
  <c r="G28" i="1"/>
  <c r="D50" i="3" l="1"/>
  <c r="D41" i="3"/>
  <c r="D44" i="3" s="1"/>
  <c r="I59" i="3" l="1"/>
  <c r="F59" i="3" s="1"/>
  <c r="D43" i="3"/>
  <c r="H55" i="3" s="1"/>
  <c r="I55" i="3"/>
  <c r="F57" i="3" s="1"/>
  <c r="D57" i="3" l="1"/>
  <c r="H59" i="3"/>
  <c r="D59" i="3" s="1"/>
  <c r="G19" i="1"/>
  <c r="E20" i="1" s="1"/>
  <c r="K20" i="1" l="1"/>
  <c r="G25" i="1" l="1"/>
  <c r="G21" i="1" l="1"/>
  <c r="G38" i="1" s="1"/>
  <c r="G29" i="1" l="1"/>
  <c r="G24" i="1"/>
  <c r="G30" i="1" s="1"/>
  <c r="G31" i="1" l="1"/>
  <c r="G32" i="1" l="1"/>
  <c r="G36" i="1" s="1"/>
  <c r="G40" i="1" s="1"/>
  <c r="J4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Michael Ma</author>
  </authors>
  <commentList>
    <comment ref="F28" authorId="0" shapeId="0" xr:uid="{7AC01FDB-E5DD-473F-9CA5-5F731B625258}">
      <text>
        <r>
          <rPr>
            <b/>
            <sz val="9"/>
            <color indexed="81"/>
            <rFont val="Tahoma"/>
            <family val="2"/>
          </rPr>
          <t>Enter the indicative post-settlement SMSF residual balance (adopts a 3% return)</t>
        </r>
      </text>
    </comment>
  </commentList>
</comments>
</file>

<file path=xl/sharedStrings.xml><?xml version="1.0" encoding="utf-8"?>
<sst xmlns="http://schemas.openxmlformats.org/spreadsheetml/2006/main" count="173" uniqueCount="130">
  <si>
    <t>Easy Refinance Servicing Calculator</t>
  </si>
  <si>
    <t>Interest Only Term</t>
  </si>
  <si>
    <t>NEW LOAN DETAILS</t>
  </si>
  <si>
    <t>Loan Assessment Date:</t>
  </si>
  <si>
    <t>eg. Smith Family Trust</t>
  </si>
  <si>
    <t>Weekly</t>
  </si>
  <si>
    <t>Application Name:</t>
  </si>
  <si>
    <t>Loan Amount Required:</t>
  </si>
  <si>
    <t>New Loan Term (Months)</t>
  </si>
  <si>
    <t>New Loan Interest Rate</t>
  </si>
  <si>
    <t>P&amp;I Repayment:</t>
  </si>
  <si>
    <t>Security Value:</t>
  </si>
  <si>
    <t>LVR(*Raise a fail if LVR&gt;80%):</t>
  </si>
  <si>
    <t>EXISTING LOAN DETAILS</t>
  </si>
  <si>
    <t>Original Loan Amount</t>
  </si>
  <si>
    <t>Existing Loan Settlement date</t>
  </si>
  <si>
    <t xml:space="preserve">Balance at assessment date </t>
  </si>
  <si>
    <t xml:space="preserve">Current Interest Rate </t>
  </si>
  <si>
    <t>eg. 5.75%</t>
  </si>
  <si>
    <t>Annually</t>
  </si>
  <si>
    <t xml:space="preserve">Original Loan Term (in months) </t>
  </si>
  <si>
    <t xml:space="preserve">Original I/O term (in months) </t>
  </si>
  <si>
    <t>eg. $500,000</t>
  </si>
  <si>
    <t>If existing loan being refinanced is P&amp;I, this field is to be left blank</t>
  </si>
  <si>
    <t>Fortnightly</t>
  </si>
  <si>
    <t xml:space="preserve">Remaining I/O term (in months) </t>
  </si>
  <si>
    <t>Monthly</t>
  </si>
  <si>
    <t>Remaining Term (since original draw down):</t>
  </si>
  <si>
    <t>P&amp;I Repayment</t>
  </si>
  <si>
    <t>eg. 15 - 30 years</t>
  </si>
  <si>
    <t xml:space="preserve">I/O Repayment </t>
  </si>
  <si>
    <t>eg. 1 - 5 years</t>
  </si>
  <si>
    <t>NEW LOAN DETAILS(INPUT)</t>
  </si>
  <si>
    <t>New Loan Details Test Output (Remaining Term) (Output)</t>
  </si>
  <si>
    <t>New Loan Amount:</t>
  </si>
  <si>
    <t>I/O term (in months):</t>
  </si>
  <si>
    <t>New Interest Rate:</t>
  </si>
  <si>
    <t>Interest Only Repayment:</t>
  </si>
  <si>
    <t>New Loan Details Test Output (New Term) (Output)</t>
  </si>
  <si>
    <t>New Loan Term:</t>
  </si>
  <si>
    <t>Serviceability Test</t>
  </si>
  <si>
    <t>Existing Term</t>
  </si>
  <si>
    <t>New Term</t>
  </si>
  <si>
    <t>1.	Lower Interest Rate</t>
  </si>
  <si>
    <t>Customer Annual Repayment Savings</t>
  </si>
  <si>
    <t xml:space="preserve">	Decision driven difference between existing rate &amp; new rate</t>
  </si>
  <si>
    <t>2.	Lower Repayments</t>
  </si>
  <si>
    <t xml:space="preserve">	Decision driven from output assessed at Customer Annual Repayment savings for Existing Term &amp; New Term</t>
  </si>
  <si>
    <t>3.Are Lifetime Repayments Lower?</t>
  </si>
  <si>
    <t>Repayment Savings Over Life of Loan</t>
  </si>
  <si>
    <t xml:space="preserve">Decision driven from ouput assessed at Repayment Savings over life of loan existing &amp; new terms	</t>
  </si>
  <si>
    <t>Self Managed Superannuation Fund Servicing Calculator</t>
  </si>
  <si>
    <t>LOAN DETAILS</t>
  </si>
  <si>
    <r>
      <t xml:space="preserve">SMSF Trust Name </t>
    </r>
    <r>
      <rPr>
        <b/>
        <sz val="11"/>
        <color rgb="FFFF0000"/>
        <rFont val="Calibri"/>
        <family val="2"/>
        <scheme val="minor"/>
      </rPr>
      <t>*</t>
    </r>
  </si>
  <si>
    <r>
      <t xml:space="preserve">New Loan Amount </t>
    </r>
    <r>
      <rPr>
        <b/>
        <sz val="11"/>
        <color rgb="FFFF0000"/>
        <rFont val="Calibri"/>
        <family val="2"/>
        <scheme val="minor"/>
      </rPr>
      <t>*</t>
    </r>
  </si>
  <si>
    <t>Assessment Rate</t>
  </si>
  <si>
    <r>
      <t>Borrowing Rate</t>
    </r>
    <r>
      <rPr>
        <b/>
        <sz val="11"/>
        <color rgb="FFFF0000"/>
        <rFont val="Calibri"/>
        <family val="2"/>
        <scheme val="minor"/>
      </rPr>
      <t>*</t>
    </r>
  </si>
  <si>
    <r>
      <t xml:space="preserve">Loan Term (years) </t>
    </r>
    <r>
      <rPr>
        <b/>
        <sz val="11"/>
        <color rgb="FFFF0000"/>
        <rFont val="Calibri"/>
        <family val="2"/>
        <scheme val="minor"/>
      </rPr>
      <t>*</t>
    </r>
  </si>
  <si>
    <t>EXPENSES</t>
  </si>
  <si>
    <t>Frequency</t>
  </si>
  <si>
    <t>Amount</t>
  </si>
  <si>
    <t>TOTAL ANNUAL EXPENSE</t>
  </si>
  <si>
    <t>Existing SMSF Loan Repayments</t>
  </si>
  <si>
    <t>Existing SMSF Loan Limits</t>
  </si>
  <si>
    <r>
      <t xml:space="preserve">SMSF Running Expenses </t>
    </r>
    <r>
      <rPr>
        <b/>
        <sz val="11"/>
        <color rgb="FFFF0000"/>
        <rFont val="Calibri"/>
        <family val="2"/>
        <scheme val="minor"/>
      </rPr>
      <t>*</t>
    </r>
  </si>
  <si>
    <t>INCOME</t>
  </si>
  <si>
    <t>TOTAL ANNUAL INCOME</t>
  </si>
  <si>
    <t>Mandatory Superannuation Contributions</t>
  </si>
  <si>
    <t>Additional Superannuation Contributions</t>
  </si>
  <si>
    <t>Residential Rental Income (90%)</t>
  </si>
  <si>
    <t>Commercial Rental Income(70%)</t>
  </si>
  <si>
    <t>SMSF Balance (Post Settlement)</t>
  </si>
  <si>
    <t>Other Income (please specify)</t>
  </si>
  <si>
    <t>Total Gross Income</t>
  </si>
  <si>
    <t>Interest Expense Add-Back</t>
  </si>
  <si>
    <t>Less Tax</t>
  </si>
  <si>
    <t>TOTAL NET INCOME</t>
  </si>
  <si>
    <t>PROPOSED ANNUAL REPAYMENTS</t>
  </si>
  <si>
    <t>TOTAL OTHER COMMITMENTS</t>
  </si>
  <si>
    <t>NSR</t>
  </si>
  <si>
    <t xml:space="preserve">How to Use Self Managed Superannuation Fund Servicing Calculator </t>
  </si>
  <si>
    <t>USING THE CALCULATOR</t>
  </si>
  <si>
    <t xml:space="preserve">Simply input your data into the shaded fields. </t>
  </si>
  <si>
    <t>SMSF Trust Name</t>
  </si>
  <si>
    <t>For Identification purposes only.</t>
  </si>
  <si>
    <t>New Loan Amount</t>
  </si>
  <si>
    <t>Used for automatic calculation of proposed monthly loan repayments. If you have previously arranged to capitalise the premium and stamp duty, please ensure the loan amount entered includes those amounts to be capitalised.</t>
  </si>
  <si>
    <t>Interest Rate</t>
  </si>
  <si>
    <t>The greater of the actual rate (plus 2.00%) or the default rate. Used for automatic calculation of monthly loan repayments.</t>
  </si>
  <si>
    <t>Loan Term</t>
  </si>
  <si>
    <t>Term of the loan in years. Defaults to 30 years. Amend the loan term as required.</t>
  </si>
  <si>
    <t>If the current repayment type is Interest Only, you must select from the drodown box, the intital Interest Only term. Servicing will be calculated on the original term less the initial interest only term. Ie: 30 year term - 5 years Interest Only, repayments will be P &amp; I over 25 years.</t>
  </si>
  <si>
    <t>Total Amount of Investment Loans</t>
  </si>
  <si>
    <t>Total amount of all investment loans in the name of the borrowing SMSF.</t>
  </si>
  <si>
    <t>Total Other Loans</t>
  </si>
  <si>
    <t>Include any other loan repayments that relate to the Self Managed Super Fund only. Do not enter commitments that belong to individual beneficiaries. Defaults to $0.</t>
  </si>
  <si>
    <t>SMSF Running Expenses</t>
  </si>
  <si>
    <t>Include any expense that relates to running the Self Managed Super Fund. Defaults to $0.</t>
  </si>
  <si>
    <t>Frequency of expenses (monthly, fortnightly, monthly or annually). Please ensure this field is populated in order for Servicing to be calculated correctly.</t>
  </si>
  <si>
    <t>Include mandatory superannuation contributions only. For self-employed applicants superannuation contributions must be evident over a two year period.</t>
  </si>
  <si>
    <t>Include superannuation contributions in excess of mandatory amount allowable up to ATO limits Contributions must be regular and evidenced. Servicing outside of SMSF may be required.</t>
  </si>
  <si>
    <t>Residential Rental Income (100%)</t>
  </si>
  <si>
    <t>Enter 100% of rental income from Residential Investment properties held by the Self Managed Super Fund only.</t>
  </si>
  <si>
    <t>Commercial Rental Income (100%)</t>
  </si>
  <si>
    <t>Enter 100% of rental income from Commerical Investment properties held by the Self Managed Super Fund only.</t>
  </si>
  <si>
    <t>Frequency of income (monthly, fortnightly, monthly or annual). Please ensure this field is populated in order for Servicing to be calculated correctly.</t>
  </si>
  <si>
    <t>Interest Expense Add-Back in this section as calculated using borrower rate. NOTE: this is not an editable field.</t>
  </si>
  <si>
    <t>CALCULATION RESULTS</t>
  </si>
  <si>
    <t>Total Net Income</t>
  </si>
  <si>
    <t>Total gross income entered less tax payable (calculated at 15%)</t>
  </si>
  <si>
    <t>Proposed Annual Repayments</t>
  </si>
  <si>
    <t>Automatically calculates annual repayments for the new loan at the default rate.</t>
  </si>
  <si>
    <t>Automatically calculates the ratio of net disposable income to total commitments</t>
  </si>
  <si>
    <t>Version</t>
  </si>
  <si>
    <t>Date</t>
  </si>
  <si>
    <t>Editor</t>
  </si>
  <si>
    <t>Change Request</t>
  </si>
  <si>
    <t>Edits</t>
  </si>
  <si>
    <t>Michael Ma</t>
  </si>
  <si>
    <t>Build Ultimate SMSF calculator for flow product</t>
  </si>
  <si>
    <t>Calculator was built per specs provided by Lending Team</t>
  </si>
  <si>
    <t>Nick Chong</t>
  </si>
  <si>
    <t>Hi Team
We are nearing introducing the SMSF Product for the GEM Program
Had a further review of the SMSF Easy Refinance section of the calculator and note that the maximum Term has been set at 300 months (25 years).
Appreciate if the Maximum New Loan Term on the Easy Refinance Calculator could be increased to 360 months (30 years)
Thanks
Phil</t>
  </si>
  <si>
    <t>The section highlighted is what I wanted to re-word if this is possible as follows:
-	Replace Investment Income (3%) with the wording SMSF Balance (Post Settlement)
-	Default the frequency tab to Annually (D28) and can we hide this tab?
3Rd Request
The third request here is for cell F28 (Amount) and I am not sure if this is possible or requires a lot more work. If it is too much work and could possibly upset other calculations then do not worry about it, but will be guided by you. The request is whether we can create a text box for this cell whereby when hover the curser in the top right hand corner of the box, it will bring up a clue/ help for what we want input into that cell section. 
The wording was as follows:        Enter the indicative post-settlement SMSF residual balance (adopts a 3% return)</t>
  </si>
  <si>
    <t>Calculator was built per specs provided by Lending Team(Mark Josephs)</t>
  </si>
  <si>
    <t xml:space="preserve">SMSF Balance (Post settlement)                                </t>
  </si>
  <si>
    <t>Enter indicative post settlement SMSF residual balance. Adopts a 3% deeming rate of return.</t>
  </si>
  <si>
    <t>1.2.1</t>
  </si>
  <si>
    <t>Hi Michael I have run some testing and all looks very good with the upgrades.
I just have 3 requests with the calcs as follows:
1.	When you hover over cell F28 and the text box opens up, can you make the box just slightly bigger as the last word of the text (return) is cut off. Refer attached.
2.	For cell D28 I can see this is locked to annually which is perfect, can the actual box be hidden so that it is just a white space? If not don’t worry.
3.	Under the Help tab I forgot to advise for this to be updated and it current states the following:
Can we change this to:
SMSF Balance (Post settlement)                                Enter indicative post settlement SMSF residual balance. Adopts a 3% deeming rate of return.
If you have any questions, just let me know.</t>
  </si>
  <si>
    <t>Version 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</si>
</sst>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_);[Red]\(&quot;$&quot;#,##0.00\)"/>
    <numFmt numFmtId="44" formatCode="_(&quot;$&quot;* #,##0.00_);_(&quot;$&quot;* \(#,##0.00\);_(&quot;$&quot;* &quot;-&quot;??_);_(@_)"/>
    <numFmt numFmtId="164" formatCode="#,##0.00_ ;[Red]\-#,##0.00\ "/>
    <numFmt numFmtId="165" formatCode="[$$-C09]#,##0"/>
    <numFmt numFmtId="166" formatCode="_-&quot;$&quot;* #,##0_-;\-&quot;$&quot;* #,##0_-;_-&quot;$&quot;* &quot;-&quot;??_-;_-@_-"/>
    <numFmt numFmtId="167" formatCode="&quot;$&quot;#,##0"/>
    <numFmt numFmtId="168" formatCode="dd/mm/yyyy;@"/>
    <numFmt numFmtId="169" formatCode="&quot;$&quot;#,##0.00"/>
    <numFmt numFmtId="170" formatCode="0.0"/>
  </numFmts>
  <fonts count="28" x14ac:knownFonts="1">
    <font>
      <sz val="11"/>
      <color theme="1"/>
      <name val="Calibri"/>
      <family val="2"/>
      <scheme val="minor"/>
    </font>
    <font>
      <sz val="11"/>
      <color theme="1"/>
      <name val="Calibri"/>
      <family val="2"/>
      <scheme val="minor"/>
    </font>
    <font>
      <b/>
      <sz val="11"/>
      <color theme="1"/>
      <name val="Calibri"/>
      <family val="2"/>
      <scheme val="minor"/>
    </font>
    <font>
      <b/>
      <sz val="12"/>
      <color theme="0"/>
      <name val="Calibri"/>
      <family val="2"/>
      <scheme val="minor"/>
    </font>
    <font>
      <sz val="11"/>
      <color theme="0"/>
      <name val="Calibri"/>
      <family val="2"/>
      <scheme val="minor"/>
    </font>
    <font>
      <b/>
      <i/>
      <sz val="16"/>
      <color theme="1"/>
      <name val="Arial"/>
      <family val="2"/>
    </font>
    <font>
      <sz val="10"/>
      <name val="Helv"/>
    </font>
    <font>
      <sz val="9"/>
      <name val="Arial"/>
      <family val="2"/>
    </font>
    <font>
      <b/>
      <sz val="10"/>
      <name val="Arial"/>
      <family val="2"/>
    </font>
    <font>
      <sz val="11"/>
      <color theme="1"/>
      <name val="Arial"/>
      <family val="2"/>
    </font>
    <font>
      <sz val="9"/>
      <color theme="1"/>
      <name val="Arial"/>
      <family val="2"/>
    </font>
    <font>
      <b/>
      <sz val="10"/>
      <color theme="1"/>
      <name val="Arial"/>
      <family val="2"/>
    </font>
    <font>
      <b/>
      <sz val="11"/>
      <color rgb="FFFF0000"/>
      <name val="Calibri"/>
      <family val="2"/>
      <scheme val="minor"/>
    </font>
    <font>
      <sz val="11"/>
      <color rgb="FFFF0000"/>
      <name val="Calibri"/>
      <family val="2"/>
      <scheme val="minor"/>
    </font>
    <font>
      <sz val="9"/>
      <color theme="1"/>
      <name val="Arial Rounded MT Bold"/>
      <family val="2"/>
    </font>
    <font>
      <sz val="9"/>
      <color theme="0"/>
      <name val="Arial Rounded MT Bold"/>
      <family val="2"/>
    </font>
    <font>
      <sz val="9"/>
      <color rgb="FFFF0000"/>
      <name val="Arial Rounded MT Bold"/>
      <family val="2"/>
    </font>
    <font>
      <b/>
      <i/>
      <sz val="9"/>
      <name val="Arial Rounded MT Bold"/>
      <family val="2"/>
    </font>
    <font>
      <b/>
      <i/>
      <sz val="9"/>
      <color theme="0"/>
      <name val="Arial Rounded MT Bold"/>
      <family val="2"/>
    </font>
    <font>
      <i/>
      <sz val="9"/>
      <name val="Arial Rounded MT Bold"/>
      <family val="2"/>
    </font>
    <font>
      <b/>
      <sz val="11"/>
      <color rgb="FFC00000"/>
      <name val="Calibri"/>
      <family val="2"/>
      <scheme val="minor"/>
    </font>
    <font>
      <b/>
      <sz val="11"/>
      <color rgb="FFBB202A"/>
      <name val="Calibri"/>
      <family val="2"/>
      <scheme val="minor"/>
    </font>
    <font>
      <b/>
      <sz val="16"/>
      <color rgb="FFBB202A"/>
      <name val="Arial Rounded MT Bold"/>
      <family val="2"/>
    </font>
    <font>
      <b/>
      <i/>
      <sz val="16"/>
      <color rgb="FFBB202A"/>
      <name val="Arial"/>
      <family val="2"/>
    </font>
    <font>
      <sz val="22"/>
      <color theme="1"/>
      <name val="Calibri"/>
      <family val="2"/>
      <scheme val="minor"/>
    </font>
    <font>
      <sz val="9"/>
      <color theme="0"/>
      <name val="Calibri"/>
      <family val="2"/>
      <scheme val="minor"/>
    </font>
    <font>
      <sz val="9"/>
      <color theme="1"/>
      <name val="Calibri"/>
      <family val="2"/>
      <scheme val="minor"/>
    </font>
    <font>
      <b/>
      <sz val="9"/>
      <color indexed="81"/>
      <name val="Tahoma"/>
      <family val="2"/>
    </font>
  </fonts>
  <fills count="5">
    <fill>
      <patternFill patternType="none"/>
    </fill>
    <fill>
      <patternFill patternType="gray125"/>
    </fill>
    <fill>
      <patternFill patternType="solid">
        <fgColor theme="0"/>
        <bgColor indexed="64"/>
      </patternFill>
    </fill>
    <fill>
      <patternFill patternType="solid">
        <fgColor rgb="FF9BAEC2"/>
        <bgColor indexed="64"/>
      </patternFill>
    </fill>
    <fill>
      <patternFill patternType="solid">
        <fgColor rgb="FFBB202A"/>
        <bgColor indexed="64"/>
      </patternFill>
    </fill>
  </fills>
  <borders count="14">
    <border>
      <left/>
      <right/>
      <top/>
      <bottom/>
      <diagonal/>
    </border>
    <border>
      <left style="thin">
        <color theme="0"/>
      </left>
      <right style="thin">
        <color theme="0"/>
      </right>
      <top style="thin">
        <color theme="0"/>
      </top>
      <bottom style="thin">
        <color theme="0"/>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bottom/>
      <diagonal/>
    </border>
  </borders>
  <cellStyleXfs count="6">
    <xf numFmtId="0" fontId="0" fillId="0" borderId="0"/>
    <xf numFmtId="9" fontId="1" fillId="0" borderId="0" applyFont="0" applyFill="0" applyBorder="0" applyAlignment="0" applyProtection="0"/>
    <xf numFmtId="0" fontId="6" fillId="0" borderId="0"/>
    <xf numFmtId="8" fontId="6" fillId="0" borderId="0" applyFont="0" applyFill="0" applyBorder="0" applyAlignment="0" applyProtection="0"/>
    <xf numFmtId="9" fontId="6" fillId="0" borderId="0" applyFont="0" applyFill="0" applyBorder="0" applyAlignment="0" applyProtection="0"/>
    <xf numFmtId="44" fontId="1" fillId="0" borderId="0" applyFont="0" applyFill="0" applyBorder="0" applyAlignment="0" applyProtection="0"/>
  </cellStyleXfs>
  <cellXfs count="110">
    <xf numFmtId="0" fontId="0" fillId="0" borderId="0" xfId="0"/>
    <xf numFmtId="10" fontId="0" fillId="2" borderId="0" xfId="1" applyNumberFormat="1" applyFont="1" applyFill="1" applyBorder="1" applyAlignment="1">
      <alignment horizontal="right" vertical="center"/>
    </xf>
    <xf numFmtId="0" fontId="4" fillId="2" borderId="0" xfId="0" applyFont="1" applyFill="1" applyAlignment="1">
      <alignment horizontal="right" vertical="center"/>
    </xf>
    <xf numFmtId="0" fontId="4" fillId="2" borderId="0" xfId="0" applyFont="1" applyFill="1"/>
    <xf numFmtId="0" fontId="0" fillId="2" borderId="0" xfId="0" applyFill="1"/>
    <xf numFmtId="0" fontId="5" fillId="2" borderId="0" xfId="0" applyFont="1" applyFill="1"/>
    <xf numFmtId="0" fontId="7" fillId="2" borderId="0" xfId="2" applyFont="1" applyFill="1" applyAlignment="1">
      <alignment wrapText="1"/>
    </xf>
    <xf numFmtId="0" fontId="10" fillId="2" borderId="0" xfId="0" applyFont="1" applyFill="1" applyAlignment="1">
      <alignment vertical="top"/>
    </xf>
    <xf numFmtId="0" fontId="11" fillId="2" borderId="0" xfId="0" applyFont="1" applyFill="1" applyAlignment="1">
      <alignment vertical="top"/>
    </xf>
    <xf numFmtId="0" fontId="9" fillId="2" borderId="0" xfId="0" applyFont="1" applyFill="1" applyAlignment="1">
      <alignment vertical="top"/>
    </xf>
    <xf numFmtId="0" fontId="9" fillId="2" borderId="0" xfId="0" applyFont="1" applyFill="1"/>
    <xf numFmtId="0" fontId="10" fillId="2" borderId="0" xfId="0" applyFont="1" applyFill="1"/>
    <xf numFmtId="0" fontId="0" fillId="2" borderId="0" xfId="0" applyFill="1" applyAlignment="1">
      <alignment vertical="top"/>
    </xf>
    <xf numFmtId="10" fontId="12" fillId="2" borderId="0" xfId="1" applyNumberFormat="1" applyFont="1" applyFill="1" applyBorder="1" applyAlignment="1">
      <alignment horizontal="right" vertical="center"/>
    </xf>
    <xf numFmtId="0" fontId="13" fillId="2" borderId="0" xfId="0" applyFont="1" applyFill="1"/>
    <xf numFmtId="0" fontId="4" fillId="2" borderId="0" xfId="0" applyFont="1" applyFill="1" applyAlignment="1">
      <alignment vertical="center"/>
    </xf>
    <xf numFmtId="0" fontId="13" fillId="2" borderId="0" xfId="0" applyFont="1" applyFill="1" applyAlignment="1">
      <alignment vertical="center"/>
    </xf>
    <xf numFmtId="10" fontId="0" fillId="0" borderId="0" xfId="1" applyNumberFormat="1" applyFont="1" applyBorder="1" applyAlignment="1" applyProtection="1">
      <alignment horizontal="right" vertical="center"/>
    </xf>
    <xf numFmtId="165" fontId="4" fillId="2" borderId="0" xfId="0" applyNumberFormat="1" applyFont="1" applyFill="1"/>
    <xf numFmtId="0" fontId="14" fillId="2" borderId="0" xfId="0" applyFont="1" applyFill="1"/>
    <xf numFmtId="0" fontId="14" fillId="2" borderId="0" xfId="0" applyFont="1" applyFill="1" applyAlignment="1">
      <alignment horizontal="right" vertical="center"/>
    </xf>
    <xf numFmtId="0" fontId="15" fillId="2" borderId="0" xfId="0" applyFont="1" applyFill="1"/>
    <xf numFmtId="0" fontId="16" fillId="2" borderId="0" xfId="0" applyFont="1" applyFill="1"/>
    <xf numFmtId="0" fontId="17" fillId="2" borderId="0" xfId="0" applyFont="1" applyFill="1" applyAlignment="1">
      <alignment wrapText="1"/>
    </xf>
    <xf numFmtId="0" fontId="18" fillId="2" borderId="0" xfId="0" applyFont="1" applyFill="1" applyAlignment="1">
      <alignment horizontal="center"/>
    </xf>
    <xf numFmtId="0" fontId="20" fillId="2" borderId="0" xfId="0" applyFont="1" applyFill="1"/>
    <xf numFmtId="0" fontId="0" fillId="2" borderId="0" xfId="0" applyFill="1" applyAlignment="1">
      <alignment vertical="center"/>
    </xf>
    <xf numFmtId="0" fontId="0" fillId="2" borderId="0" xfId="0" applyFill="1" applyAlignment="1">
      <alignment horizontal="right" vertical="center"/>
    </xf>
    <xf numFmtId="165" fontId="0" fillId="2" borderId="0" xfId="0" applyNumberFormat="1" applyFill="1" applyAlignment="1">
      <alignment horizontal="right" vertical="center"/>
    </xf>
    <xf numFmtId="10" fontId="0" fillId="2" borderId="0" xfId="0" applyNumberFormat="1" applyFill="1"/>
    <xf numFmtId="2" fontId="0" fillId="2" borderId="0" xfId="0" applyNumberFormat="1" applyFill="1" applyAlignment="1">
      <alignment wrapText="1"/>
    </xf>
    <xf numFmtId="164" fontId="0" fillId="2" borderId="0" xfId="0" applyNumberFormat="1" applyFill="1" applyAlignment="1">
      <alignment horizontal="right" vertical="center"/>
    </xf>
    <xf numFmtId="0" fontId="13" fillId="2" borderId="0" xfId="0" applyFont="1" applyFill="1" applyAlignment="1">
      <alignment horizontal="left"/>
    </xf>
    <xf numFmtId="0" fontId="0" fillId="3" borderId="1" xfId="0" applyFill="1" applyBorder="1" applyAlignment="1" applyProtection="1">
      <alignment horizontal="right" vertical="center"/>
      <protection locked="0"/>
    </xf>
    <xf numFmtId="0" fontId="4" fillId="2" borderId="0" xfId="0" applyFont="1" applyFill="1" applyAlignment="1">
      <alignment horizontal="left"/>
    </xf>
    <xf numFmtId="165" fontId="0" fillId="3" borderId="1" xfId="0" applyNumberFormat="1" applyFill="1" applyBorder="1" applyAlignment="1" applyProtection="1">
      <alignment horizontal="right" vertical="center"/>
      <protection locked="0"/>
    </xf>
    <xf numFmtId="10" fontId="0" fillId="3" borderId="1" xfId="1" applyNumberFormat="1" applyFont="1" applyFill="1" applyBorder="1" applyAlignment="1" applyProtection="1">
      <alignment horizontal="right" vertical="center"/>
      <protection locked="0"/>
    </xf>
    <xf numFmtId="0" fontId="0" fillId="3" borderId="1" xfId="0" applyFill="1" applyBorder="1" applyAlignment="1" applyProtection="1">
      <alignment horizontal="center"/>
      <protection locked="0"/>
    </xf>
    <xf numFmtId="0" fontId="0" fillId="3" borderId="1" xfId="0" applyFill="1" applyBorder="1" applyAlignment="1">
      <alignment horizontal="center"/>
    </xf>
    <xf numFmtId="0" fontId="21" fillId="2" borderId="0" xfId="0" applyFont="1" applyFill="1"/>
    <xf numFmtId="0" fontId="21" fillId="2" borderId="0" xfId="0" applyFont="1" applyFill="1" applyAlignment="1">
      <alignment horizontal="center"/>
    </xf>
    <xf numFmtId="0" fontId="0" fillId="2" borderId="0" xfId="0" applyFill="1" applyAlignment="1">
      <alignment horizontal="left"/>
    </xf>
    <xf numFmtId="166" fontId="25" fillId="3" borderId="1" xfId="5" applyNumberFormat="1" applyFont="1" applyFill="1" applyBorder="1" applyAlignment="1" applyProtection="1">
      <alignment horizontal="right"/>
      <protection locked="0"/>
    </xf>
    <xf numFmtId="10" fontId="26" fillId="2" borderId="0" xfId="1" applyNumberFormat="1" applyFont="1" applyFill="1" applyBorder="1" applyAlignment="1">
      <alignment horizontal="center" vertical="center"/>
    </xf>
    <xf numFmtId="166" fontId="25" fillId="3" borderId="0" xfId="5" applyNumberFormat="1" applyFont="1" applyFill="1" applyBorder="1" applyAlignment="1" applyProtection="1">
      <alignment horizontal="right"/>
      <protection locked="0"/>
    </xf>
    <xf numFmtId="166" fontId="25" fillId="3" borderId="10" xfId="5" applyNumberFormat="1" applyFont="1" applyFill="1" applyBorder="1" applyAlignment="1" applyProtection="1">
      <alignment horizontal="left"/>
      <protection locked="0"/>
    </xf>
    <xf numFmtId="167" fontId="0" fillId="3" borderId="1" xfId="0" applyNumberFormat="1" applyFill="1" applyBorder="1" applyAlignment="1" applyProtection="1">
      <alignment horizontal="right" vertical="center"/>
      <protection locked="0"/>
    </xf>
    <xf numFmtId="1" fontId="0" fillId="3" borderId="1" xfId="0" applyNumberFormat="1" applyFill="1" applyBorder="1" applyAlignment="1" applyProtection="1">
      <alignment horizontal="right" vertical="center"/>
      <protection locked="0"/>
    </xf>
    <xf numFmtId="0" fontId="0" fillId="2" borderId="0" xfId="0" applyFill="1" applyAlignment="1">
      <alignment horizontal="left" vertical="center"/>
    </xf>
    <xf numFmtId="0" fontId="2" fillId="2" borderId="0" xfId="0" applyFont="1" applyFill="1" applyAlignment="1">
      <alignment horizontal="left"/>
    </xf>
    <xf numFmtId="4" fontId="4" fillId="2" borderId="1" xfId="0" applyNumberFormat="1" applyFont="1" applyFill="1" applyBorder="1" applyAlignment="1">
      <alignment horizontal="right" vertical="center"/>
    </xf>
    <xf numFmtId="168" fontId="0" fillId="3" borderId="1" xfId="0" applyNumberFormat="1" applyFill="1" applyBorder="1" applyAlignment="1" applyProtection="1">
      <alignment horizontal="right" vertical="center"/>
      <protection locked="0"/>
    </xf>
    <xf numFmtId="169" fontId="0" fillId="2" borderId="0" xfId="0" quotePrefix="1" applyNumberFormat="1" applyFill="1" applyAlignment="1">
      <alignment horizontal="right" vertical="center"/>
    </xf>
    <xf numFmtId="8" fontId="4" fillId="2" borderId="0" xfId="0" applyNumberFormat="1" applyFont="1" applyFill="1"/>
    <xf numFmtId="10" fontId="0" fillId="2" borderId="0" xfId="0" quotePrefix="1" applyNumberFormat="1" applyFill="1" applyAlignment="1">
      <alignment horizontal="right" vertical="center"/>
    </xf>
    <xf numFmtId="0" fontId="12" fillId="2" borderId="0" xfId="0" applyFont="1" applyFill="1"/>
    <xf numFmtId="0" fontId="13" fillId="2" borderId="0" xfId="0" applyFont="1" applyFill="1" applyAlignment="1">
      <alignment horizontal="right" vertical="center"/>
    </xf>
    <xf numFmtId="0" fontId="12" fillId="2" borderId="0" xfId="0" applyFont="1" applyFill="1" applyAlignment="1">
      <alignment horizontal="left"/>
    </xf>
    <xf numFmtId="0" fontId="12" fillId="2" borderId="0" xfId="0" applyFont="1" applyFill="1" applyAlignment="1">
      <alignment horizontal="center"/>
    </xf>
    <xf numFmtId="10" fontId="13" fillId="2" borderId="0" xfId="0" applyNumberFormat="1" applyFont="1" applyFill="1" applyAlignment="1">
      <alignment horizontal="right"/>
    </xf>
    <xf numFmtId="168" fontId="13" fillId="2" borderId="1" xfId="0" applyNumberFormat="1" applyFont="1" applyFill="1" applyBorder="1" applyAlignment="1">
      <alignment horizontal="right" vertical="center"/>
    </xf>
    <xf numFmtId="0" fontId="13" fillId="2" borderId="1" xfId="0" applyFont="1" applyFill="1" applyBorder="1" applyAlignment="1">
      <alignment horizontal="right" vertical="center"/>
    </xf>
    <xf numFmtId="10" fontId="13" fillId="2" borderId="1" xfId="1" applyNumberFormat="1" applyFont="1" applyFill="1" applyBorder="1" applyAlignment="1" applyProtection="1">
      <alignment horizontal="right" vertical="center"/>
    </xf>
    <xf numFmtId="167" fontId="13" fillId="2" borderId="1" xfId="0" applyNumberFormat="1" applyFont="1" applyFill="1" applyBorder="1" applyAlignment="1">
      <alignment horizontal="right" vertical="center"/>
    </xf>
    <xf numFmtId="169" fontId="13" fillId="2" borderId="1" xfId="0" applyNumberFormat="1" applyFont="1" applyFill="1" applyBorder="1" applyAlignment="1">
      <alignment horizontal="right" vertical="center"/>
    </xf>
    <xf numFmtId="0" fontId="25" fillId="2" borderId="0" xfId="0" applyFont="1" applyFill="1" applyAlignment="1">
      <alignment horizontal="left" wrapText="1"/>
    </xf>
    <xf numFmtId="0" fontId="25" fillId="2" borderId="0" xfId="0" applyFont="1" applyFill="1" applyAlignment="1">
      <alignment horizontal="left"/>
    </xf>
    <xf numFmtId="0" fontId="0" fillId="0" borderId="0" xfId="0" applyAlignment="1">
      <alignment horizontal="left" vertical="top"/>
    </xf>
    <xf numFmtId="0" fontId="0" fillId="0" borderId="0" xfId="0" applyAlignment="1">
      <alignment wrapText="1"/>
    </xf>
    <xf numFmtId="14" fontId="0" fillId="0" borderId="0" xfId="0" applyNumberFormat="1" applyAlignment="1">
      <alignment horizontal="left" vertical="top"/>
    </xf>
    <xf numFmtId="0" fontId="0" fillId="0" borderId="0" xfId="0" applyAlignment="1">
      <alignment horizontal="left" vertical="top" wrapText="1"/>
    </xf>
    <xf numFmtId="170" fontId="0" fillId="0" borderId="0" xfId="0" applyNumberFormat="1" applyAlignment="1">
      <alignment horizontal="left" vertical="top"/>
    </xf>
    <xf numFmtId="0" fontId="0" fillId="3" borderId="1" xfId="0" applyFill="1" applyBorder="1" applyAlignment="1" applyProtection="1">
      <alignment horizontal="center"/>
      <protection locked="0" hidden="1"/>
    </xf>
    <xf numFmtId="0" fontId="4" fillId="0" borderId="1" xfId="0" applyFont="1" applyBorder="1" applyAlignment="1" applyProtection="1">
      <alignment horizontal="center"/>
      <protection hidden="1"/>
    </xf>
    <xf numFmtId="0" fontId="0" fillId="2" borderId="0" xfId="0" applyFill="1" applyAlignment="1">
      <alignment horizontal="center" wrapText="1"/>
    </xf>
    <xf numFmtId="165" fontId="0" fillId="3" borderId="11" xfId="0" quotePrefix="1" applyNumberFormat="1" applyFill="1" applyBorder="1" applyAlignment="1">
      <alignment horizontal="center" vertical="center"/>
    </xf>
    <xf numFmtId="165" fontId="0" fillId="3" borderId="12" xfId="0" applyNumberFormat="1" applyFill="1" applyBorder="1" applyAlignment="1">
      <alignment horizontal="center" vertical="center"/>
    </xf>
    <xf numFmtId="0" fontId="0" fillId="2" borderId="13" xfId="0" applyFill="1" applyBorder="1" applyAlignment="1">
      <alignment horizontal="center" vertical="top" wrapText="1"/>
    </xf>
    <xf numFmtId="0" fontId="0" fillId="2" borderId="13" xfId="0" applyFill="1" applyBorder="1" applyAlignment="1">
      <alignment horizontal="center" wrapText="1"/>
    </xf>
    <xf numFmtId="0" fontId="22" fillId="2" borderId="0" xfId="0" applyFont="1" applyFill="1" applyAlignment="1">
      <alignment horizontal="center" wrapText="1"/>
    </xf>
    <xf numFmtId="0" fontId="19" fillId="2" borderId="0" xfId="0" applyFont="1" applyFill="1" applyAlignment="1">
      <alignment horizontal="center" wrapText="1"/>
    </xf>
    <xf numFmtId="165" fontId="0" fillId="3" borderId="11" xfId="0" quotePrefix="1" applyNumberFormat="1" applyFill="1" applyBorder="1" applyAlignment="1" applyProtection="1">
      <alignment horizontal="center" vertical="center"/>
      <protection locked="0"/>
    </xf>
    <xf numFmtId="165" fontId="0" fillId="3" borderId="12" xfId="0" applyNumberFormat="1" applyFill="1" applyBorder="1" applyAlignment="1" applyProtection="1">
      <alignment horizontal="center" vertical="center"/>
      <protection locked="0"/>
    </xf>
    <xf numFmtId="0" fontId="0" fillId="0" borderId="2"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2" borderId="0" xfId="0" applyFill="1" applyAlignment="1">
      <alignment horizontal="left"/>
    </xf>
    <xf numFmtId="0" fontId="2" fillId="2" borderId="0" xfId="0" applyFont="1" applyFill="1" applyAlignment="1">
      <alignment horizontal="left"/>
    </xf>
    <xf numFmtId="0" fontId="12" fillId="2" borderId="0" xfId="0" applyFont="1" applyFill="1" applyAlignment="1">
      <alignment horizontal="center" vertical="center" wrapText="1"/>
    </xf>
    <xf numFmtId="0" fontId="24" fillId="2" borderId="0" xfId="0" applyFont="1" applyFill="1" applyAlignment="1">
      <alignment horizontal="center" vertical="center"/>
    </xf>
    <xf numFmtId="0" fontId="23" fillId="2" borderId="0" xfId="0" applyFont="1" applyFill="1" applyAlignment="1">
      <alignment horizontal="center"/>
    </xf>
    <xf numFmtId="0" fontId="10" fillId="2" borderId="0" xfId="0" applyFont="1" applyFill="1" applyAlignment="1">
      <alignment horizontal="left" vertical="top"/>
    </xf>
    <xf numFmtId="0" fontId="11" fillId="2" borderId="0" xfId="0" applyFont="1" applyFill="1" applyAlignment="1">
      <alignment horizontal="left" vertical="top" wrapText="1"/>
    </xf>
    <xf numFmtId="0" fontId="3" fillId="4" borderId="0" xfId="0" applyFont="1" applyFill="1" applyAlignment="1">
      <alignment horizontal="left"/>
    </xf>
    <xf numFmtId="0" fontId="8" fillId="2" borderId="0" xfId="2" applyFont="1" applyFill="1" applyAlignment="1">
      <alignment horizontal="left" vertical="top" wrapText="1"/>
    </xf>
    <xf numFmtId="0" fontId="7" fillId="2" borderId="0" xfId="2" applyFont="1" applyFill="1" applyAlignment="1">
      <alignment horizontal="left" vertical="top" wrapText="1"/>
    </xf>
    <xf numFmtId="0" fontId="10" fillId="2" borderId="0" xfId="0" applyFont="1" applyFill="1" applyAlignment="1">
      <alignment vertical="top" wrapText="1"/>
    </xf>
    <xf numFmtId="0" fontId="11" fillId="2" borderId="0" xfId="0" applyFont="1" applyFill="1" applyAlignment="1">
      <alignment vertical="top" wrapText="1"/>
    </xf>
    <xf numFmtId="0" fontId="0" fillId="0" borderId="0" xfId="0" applyAlignment="1">
      <alignment vertical="top" wrapText="1"/>
    </xf>
    <xf numFmtId="0" fontId="10" fillId="2" borderId="0" xfId="0" applyFont="1" applyFill="1" applyAlignment="1">
      <alignment horizontal="left" vertical="top" wrapText="1"/>
    </xf>
    <xf numFmtId="0" fontId="11" fillId="2" borderId="0" xfId="0" applyFont="1" applyFill="1" applyAlignment="1">
      <alignment vertical="top"/>
    </xf>
    <xf numFmtId="0" fontId="0" fillId="0" borderId="0" xfId="0" applyAlignment="1">
      <alignment vertical="top"/>
    </xf>
    <xf numFmtId="0" fontId="7" fillId="0" borderId="0" xfId="2" applyFont="1" applyAlignment="1">
      <alignment horizontal="left" vertical="top" wrapText="1"/>
    </xf>
    <xf numFmtId="0" fontId="0" fillId="0" borderId="0" xfId="0" applyAlignment="1">
      <alignment wrapText="1"/>
    </xf>
  </cellXfs>
  <cellStyles count="6">
    <cellStyle name="Currency" xfId="5" builtinId="4"/>
    <cellStyle name="Currency 2" xfId="3" xr:uid="{00000000-0005-0000-0000-000002000000}"/>
    <cellStyle name="Normal" xfId="0" builtinId="0"/>
    <cellStyle name="Normal 2" xfId="2" xr:uid="{00000000-0005-0000-0000-000004000000}"/>
    <cellStyle name="Percent" xfId="1" builtinId="5"/>
    <cellStyle name="Percent 2" xfId="4" xr:uid="{00000000-0005-0000-0000-000006000000}"/>
  </cellStyles>
  <dxfs count="13">
    <dxf>
      <font>
        <color rgb="FF00B050"/>
      </font>
      <fill>
        <patternFill>
          <bgColor theme="6" tint="0.39994506668294322"/>
        </patternFill>
      </fill>
    </dxf>
    <dxf>
      <font>
        <strike val="0"/>
        <color rgb="FFC00000"/>
      </font>
      <fill>
        <patternFill>
          <bgColor theme="5" tint="0.59996337778862885"/>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s>
  <tableStyles count="0" defaultTableStyle="TableStyleMedium9" defaultPivotStyle="PivotStyleLight16"/>
  <colors>
    <mruColors>
      <color rgb="FFBB202A"/>
      <color rgb="FF9BAE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2" name="Picture 1">
          <a:extLst>
            <a:ext uri="{FF2B5EF4-FFF2-40B4-BE49-F238E27FC236}">
              <a16:creationId xmlns:a16="http://schemas.microsoft.com/office/drawing/2014/main" id="{905E168C-7E7D-491A-BD81-20B8A2F935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3632"/>
          <a:ext cx="2079625" cy="432826"/>
        </a:xfrm>
        <a:prstGeom prst="rect">
          <a:avLst/>
        </a:prstGeom>
      </xdr:spPr>
    </xdr:pic>
    <xdr:clientData/>
  </xdr:twoCellAnchor>
  <xdr:twoCellAnchor>
    <xdr:from>
      <xdr:col>0</xdr:col>
      <xdr:colOff>0</xdr:colOff>
      <xdr:row>5</xdr:row>
      <xdr:rowOff>33131</xdr:rowOff>
    </xdr:from>
    <xdr:to>
      <xdr:col>8</xdr:col>
      <xdr:colOff>1495425</xdr:colOff>
      <xdr:row>5</xdr:row>
      <xdr:rowOff>57150</xdr:rowOff>
    </xdr:to>
    <xdr:cxnSp macro="">
      <xdr:nvCxnSpPr>
        <xdr:cNvPr id="3" name="Straight Connector 2">
          <a:extLst>
            <a:ext uri="{FF2B5EF4-FFF2-40B4-BE49-F238E27FC236}">
              <a16:creationId xmlns:a16="http://schemas.microsoft.com/office/drawing/2014/main" id="{8383C7E7-0F57-487F-BDE0-411500743C3D}"/>
            </a:ext>
          </a:extLst>
        </xdr:cNvPr>
        <xdr:cNvCxnSpPr/>
      </xdr:nvCxnSpPr>
      <xdr:spPr>
        <a:xfrm>
          <a:off x="0" y="1060174"/>
          <a:ext cx="9289360" cy="24019"/>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229842</xdr:colOff>
      <xdr:row>0</xdr:row>
      <xdr:rowOff>82825</xdr:rowOff>
    </xdr:from>
    <xdr:to>
      <xdr:col>8</xdr:col>
      <xdr:colOff>960782</xdr:colOff>
      <xdr:row>3</xdr:row>
      <xdr:rowOff>66260</xdr:rowOff>
    </xdr:to>
    <xdr:sp macro="[0]!Sheet3.Clearcontents_erc" textlink="">
      <xdr:nvSpPr>
        <xdr:cNvPr id="4" name="Snip Diagonal Corner Rectangle 8">
          <a:extLst>
            <a:ext uri="{FF2B5EF4-FFF2-40B4-BE49-F238E27FC236}">
              <a16:creationId xmlns:a16="http://schemas.microsoft.com/office/drawing/2014/main" id="{182F2FCD-0374-4213-8100-684F6726F249}"/>
            </a:ext>
          </a:extLst>
        </xdr:cNvPr>
        <xdr:cNvSpPr/>
      </xdr:nvSpPr>
      <xdr:spPr>
        <a:xfrm>
          <a:off x="8487603" y="82825"/>
          <a:ext cx="730940" cy="364435"/>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7</xdr:col>
      <xdr:colOff>414131</xdr:colOff>
      <xdr:row>0</xdr:row>
      <xdr:rowOff>74543</xdr:rowOff>
    </xdr:from>
    <xdr:to>
      <xdr:col>8</xdr:col>
      <xdr:colOff>107673</xdr:colOff>
      <xdr:row>3</xdr:row>
      <xdr:rowOff>41413</xdr:rowOff>
    </xdr:to>
    <xdr:sp macro="[0]!_xludf.help" textlink="">
      <xdr:nvSpPr>
        <xdr:cNvPr id="5" name="Snip Diagonal Corner Rectangle 9">
          <a:extLst>
            <a:ext uri="{FF2B5EF4-FFF2-40B4-BE49-F238E27FC236}">
              <a16:creationId xmlns:a16="http://schemas.microsoft.com/office/drawing/2014/main" id="{BA6643CB-3FB9-4C4F-887C-548AF1A709C2}"/>
            </a:ext>
          </a:extLst>
        </xdr:cNvPr>
        <xdr:cNvSpPr/>
      </xdr:nvSpPr>
      <xdr:spPr>
        <a:xfrm>
          <a:off x="7636566" y="74543"/>
          <a:ext cx="728868" cy="34787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5537"/>
          <a:ext cx="2081530" cy="425206"/>
        </a:xfrm>
        <a:prstGeom prst="rect">
          <a:avLst/>
        </a:prstGeom>
      </xdr:spPr>
    </xdr:pic>
    <xdr:clientData/>
  </xdr:twoCellAnchor>
  <xdr:twoCellAnchor>
    <xdr:from>
      <xdr:col>0</xdr:col>
      <xdr:colOff>0</xdr:colOff>
      <xdr:row>5</xdr:row>
      <xdr:rowOff>29119</xdr:rowOff>
    </xdr:from>
    <xdr:to>
      <xdr:col>8</xdr:col>
      <xdr:colOff>32657</xdr:colOff>
      <xdr:row>5</xdr:row>
      <xdr:rowOff>81643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0" y="1068705"/>
          <a:ext cx="8583386" cy="52524"/>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619125</xdr:colOff>
      <xdr:row>1</xdr:row>
      <xdr:rowOff>0</xdr:rowOff>
    </xdr:from>
    <xdr:to>
      <xdr:col>6</xdr:col>
      <xdr:colOff>1339125</xdr:colOff>
      <xdr:row>3</xdr:row>
      <xdr:rowOff>55200</xdr:rowOff>
    </xdr:to>
    <xdr:sp macro="[0]!Sheet1.Clearcontents" textlink="">
      <xdr:nvSpPr>
        <xdr:cNvPr id="9" name="Snip Diagonal Corner Rectangle 8">
          <a:extLst>
            <a:ext uri="{FF2B5EF4-FFF2-40B4-BE49-F238E27FC236}">
              <a16:creationId xmlns:a16="http://schemas.microsoft.com/office/drawing/2014/main" id="{00000000-0008-0000-0200-000009000000}"/>
            </a:ext>
          </a:extLst>
        </xdr:cNvPr>
        <xdr:cNvSpPr/>
      </xdr:nvSpPr>
      <xdr:spPr>
        <a:xfrm>
          <a:off x="6715125" y="85725"/>
          <a:ext cx="720000" cy="36000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5</xdr:col>
      <xdr:colOff>1466850</xdr:colOff>
      <xdr:row>1</xdr:row>
      <xdr:rowOff>0</xdr:rowOff>
    </xdr:from>
    <xdr:to>
      <xdr:col>6</xdr:col>
      <xdr:colOff>377100</xdr:colOff>
      <xdr:row>3</xdr:row>
      <xdr:rowOff>55200</xdr:rowOff>
    </xdr:to>
    <xdr:sp macro="[0]!_xludf.help" textlink="">
      <xdr:nvSpPr>
        <xdr:cNvPr id="10" name="Snip Diagonal Corner Rectangle 9">
          <a:extLst>
            <a:ext uri="{FF2B5EF4-FFF2-40B4-BE49-F238E27FC236}">
              <a16:creationId xmlns:a16="http://schemas.microsoft.com/office/drawing/2014/main" id="{00000000-0008-0000-0200-00000A000000}"/>
            </a:ext>
          </a:extLst>
        </xdr:cNvPr>
        <xdr:cNvSpPr/>
      </xdr:nvSpPr>
      <xdr:spPr>
        <a:xfrm>
          <a:off x="5753100" y="85725"/>
          <a:ext cx="720000" cy="36000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90F62-1387-4468-8EFF-D1679F4D7BBA}">
  <sheetPr codeName="Sheet3">
    <pageSetUpPr fitToPage="1"/>
  </sheetPr>
  <dimension ref="B1:AT65"/>
  <sheetViews>
    <sheetView zoomScale="85" zoomScaleNormal="85" workbookViewId="0">
      <selection activeCell="D15" sqref="D15"/>
    </sheetView>
  </sheetViews>
  <sheetFormatPr defaultColWidth="9.15625" defaultRowHeight="11.1" x14ac:dyDescent="0.35"/>
  <cols>
    <col min="1" max="1" width="2.15625" style="19" customWidth="1"/>
    <col min="2" max="2" width="3.15625" style="19" customWidth="1"/>
    <col min="3" max="3" width="53" style="19" bestFit="1" customWidth="1"/>
    <col min="4" max="4" width="17.47265625" style="19" customWidth="1"/>
    <col min="5" max="5" width="7" style="19" hidden="1" customWidth="1"/>
    <col min="6" max="6" width="18.47265625" style="19" customWidth="1"/>
    <col min="7" max="7" width="14.5234375" style="19" customWidth="1"/>
    <col min="8" max="8" width="15.5234375" style="20" customWidth="1"/>
    <col min="9" max="9" width="15" style="20" customWidth="1"/>
    <col min="10" max="11" width="1.47265625" style="19" customWidth="1"/>
    <col min="12" max="15" width="9.15625" style="19"/>
    <col min="16" max="16" width="10.5234375" style="21" bestFit="1" customWidth="1"/>
    <col min="17" max="17" width="9.15625" style="21"/>
    <col min="18" max="16384" width="9.15625" style="19"/>
  </cols>
  <sheetData>
    <row r="1" spans="3:46" ht="6.75" customHeight="1" x14ac:dyDescent="0.35"/>
    <row r="3" spans="3:46" x14ac:dyDescent="0.35">
      <c r="L3" s="21"/>
      <c r="M3" s="21"/>
      <c r="N3" s="21"/>
      <c r="O3" s="21"/>
      <c r="R3" s="21"/>
      <c r="S3" s="21"/>
      <c r="T3" s="21"/>
      <c r="U3" s="21"/>
      <c r="V3" s="21"/>
      <c r="W3" s="21"/>
      <c r="X3" s="21"/>
      <c r="Y3" s="21"/>
      <c r="Z3" s="21"/>
      <c r="AA3" s="21"/>
      <c r="AB3" s="21"/>
      <c r="AC3" s="21"/>
      <c r="AD3" s="21"/>
      <c r="AE3" s="21"/>
      <c r="AF3" s="22"/>
      <c r="AG3" s="22"/>
      <c r="AH3" s="22"/>
      <c r="AI3" s="22"/>
      <c r="AJ3" s="22"/>
      <c r="AK3" s="22"/>
      <c r="AL3" s="22"/>
      <c r="AM3" s="22"/>
      <c r="AN3" s="22"/>
      <c r="AO3" s="22"/>
      <c r="AP3" s="22"/>
      <c r="AQ3" s="22"/>
      <c r="AR3" s="22"/>
      <c r="AS3" s="22"/>
      <c r="AT3" s="22"/>
    </row>
    <row r="4" spans="3:46" x14ac:dyDescent="0.35">
      <c r="L4" s="21"/>
      <c r="M4" s="21"/>
      <c r="N4" s="21"/>
      <c r="O4" s="21"/>
      <c r="R4" s="21"/>
      <c r="S4" s="21"/>
      <c r="T4" s="21"/>
      <c r="U4" s="21"/>
      <c r="V4" s="21"/>
      <c r="W4" s="21"/>
      <c r="X4" s="21"/>
      <c r="Y4" s="21"/>
      <c r="Z4" s="21"/>
      <c r="AA4" s="21"/>
      <c r="AB4" s="21"/>
      <c r="AC4" s="21"/>
      <c r="AD4" s="21"/>
      <c r="AE4" s="21"/>
      <c r="AF4" s="22"/>
      <c r="AG4" s="22"/>
      <c r="AH4" s="22"/>
      <c r="AI4" s="22"/>
      <c r="AJ4" s="22"/>
      <c r="AK4" s="22"/>
      <c r="AL4" s="22"/>
      <c r="AM4" s="22"/>
      <c r="AN4" s="22"/>
      <c r="AO4" s="22"/>
      <c r="AP4" s="22"/>
      <c r="AQ4" s="22"/>
      <c r="AR4" s="22"/>
      <c r="AS4" s="22"/>
      <c r="AT4" s="22"/>
    </row>
    <row r="5" spans="3:46" ht="39" customHeight="1" x14ac:dyDescent="0.6">
      <c r="C5" s="79" t="s">
        <v>0</v>
      </c>
      <c r="D5" s="79"/>
      <c r="E5" s="79"/>
      <c r="F5" s="79"/>
      <c r="G5" s="79"/>
      <c r="H5" s="79"/>
      <c r="I5" s="79"/>
      <c r="J5" s="23"/>
      <c r="K5" s="23"/>
      <c r="L5" s="24"/>
      <c r="M5" s="24"/>
      <c r="N5" s="21"/>
      <c r="O5" s="21"/>
      <c r="R5" s="21"/>
      <c r="S5" s="21"/>
      <c r="T5" s="21"/>
      <c r="U5" s="21"/>
      <c r="V5" s="21"/>
      <c r="W5" s="21"/>
      <c r="X5" s="21"/>
      <c r="Y5" s="21"/>
      <c r="Z5" s="21"/>
      <c r="AA5" s="21"/>
      <c r="AB5" s="21"/>
      <c r="AC5" s="21"/>
      <c r="AD5" s="21"/>
      <c r="AE5" s="21"/>
      <c r="AF5" s="22"/>
      <c r="AG5" s="22"/>
      <c r="AH5" s="22"/>
      <c r="AI5" s="22"/>
      <c r="AJ5" s="22"/>
      <c r="AK5" s="22"/>
      <c r="AL5" s="22"/>
      <c r="AM5" s="22"/>
      <c r="AN5" s="22"/>
      <c r="AO5" s="22"/>
      <c r="AP5" s="22"/>
      <c r="AQ5" s="22"/>
      <c r="AR5" s="22"/>
      <c r="AS5" s="22"/>
      <c r="AT5" s="22"/>
    </row>
    <row r="6" spans="3:46" ht="12.75" customHeight="1" x14ac:dyDescent="0.35">
      <c r="C6" s="80"/>
      <c r="D6" s="80"/>
      <c r="E6" s="80"/>
      <c r="F6" s="80"/>
      <c r="G6" s="80"/>
      <c r="H6" s="80"/>
      <c r="I6" s="80"/>
      <c r="J6" s="23"/>
      <c r="K6" s="23"/>
      <c r="L6" s="24"/>
      <c r="M6" s="24"/>
      <c r="N6" s="21"/>
      <c r="O6" s="21"/>
      <c r="R6" s="21"/>
      <c r="S6" s="21"/>
      <c r="T6" s="21"/>
      <c r="U6" s="21"/>
      <c r="V6" s="21"/>
      <c r="W6" s="21"/>
      <c r="X6" s="21"/>
      <c r="Y6" s="21"/>
      <c r="Z6" s="21"/>
      <c r="AA6" s="21"/>
      <c r="AB6" s="21"/>
      <c r="AC6" s="21"/>
      <c r="AD6" s="21"/>
      <c r="AE6" s="21"/>
      <c r="AF6" s="22"/>
      <c r="AG6" s="22"/>
      <c r="AH6" s="22"/>
      <c r="AI6" s="22"/>
      <c r="AJ6" s="22"/>
      <c r="AK6" s="22"/>
      <c r="AL6" s="22"/>
      <c r="AM6" s="22"/>
      <c r="AN6" s="22"/>
      <c r="AO6" s="22"/>
      <c r="AP6" s="22"/>
      <c r="AQ6" s="22"/>
      <c r="AR6" s="22"/>
      <c r="AS6" s="22"/>
      <c r="AT6" s="22"/>
    </row>
    <row r="7" spans="3:46" ht="1.5" customHeight="1" x14ac:dyDescent="0.35">
      <c r="L7" s="21"/>
      <c r="M7" s="21"/>
      <c r="N7" s="21"/>
      <c r="O7" s="21" t="s">
        <v>1</v>
      </c>
      <c r="R7" s="21"/>
      <c r="S7" s="21"/>
      <c r="T7" s="21"/>
      <c r="U7" s="21"/>
      <c r="V7" s="21"/>
      <c r="W7" s="21"/>
      <c r="X7" s="21"/>
      <c r="Y7" s="21"/>
      <c r="Z7" s="21"/>
      <c r="AA7" s="21"/>
      <c r="AB7" s="21"/>
      <c r="AC7" s="21"/>
      <c r="AD7" s="21"/>
      <c r="AE7" s="21"/>
      <c r="AF7" s="22"/>
      <c r="AG7" s="22"/>
      <c r="AH7" s="22"/>
      <c r="AI7" s="22"/>
      <c r="AJ7" s="22"/>
      <c r="AK7" s="22"/>
      <c r="AL7" s="22"/>
      <c r="AM7" s="22"/>
      <c r="AN7" s="22"/>
      <c r="AO7" s="22"/>
      <c r="AP7" s="22"/>
      <c r="AQ7" s="22"/>
      <c r="AR7" s="22"/>
      <c r="AS7" s="22"/>
      <c r="AT7" s="22"/>
    </row>
    <row r="8" spans="3:46" s="4" customFormat="1" ht="14.4" x14ac:dyDescent="0.55000000000000004">
      <c r="C8" s="25"/>
      <c r="D8" s="25"/>
      <c r="E8" s="25"/>
      <c r="F8" s="25"/>
      <c r="G8" s="25"/>
      <c r="H8" s="25"/>
      <c r="I8" s="39" t="s">
        <v>129</v>
      </c>
      <c r="L8" s="3"/>
      <c r="M8" s="3"/>
      <c r="N8" s="3"/>
      <c r="O8" s="3">
        <v>1</v>
      </c>
      <c r="P8" s="3"/>
      <c r="Q8" s="3"/>
      <c r="R8" s="2"/>
      <c r="S8" s="15"/>
      <c r="T8" s="3"/>
      <c r="U8" s="3"/>
      <c r="V8" s="3"/>
      <c r="W8" s="3"/>
      <c r="X8" s="3"/>
      <c r="Y8" s="3"/>
      <c r="Z8" s="3"/>
      <c r="AA8" s="3"/>
      <c r="AB8" s="3"/>
      <c r="AC8" s="3"/>
      <c r="AD8" s="3"/>
      <c r="AE8" s="3"/>
      <c r="AF8" s="14"/>
      <c r="AG8" s="14"/>
      <c r="AH8" s="14"/>
      <c r="AI8" s="14"/>
      <c r="AJ8" s="14"/>
      <c r="AK8" s="14"/>
      <c r="AL8" s="14"/>
      <c r="AM8" s="14"/>
      <c r="AN8" s="14"/>
      <c r="AO8" s="14"/>
      <c r="AP8" s="14"/>
      <c r="AQ8" s="14"/>
      <c r="AR8" s="14"/>
      <c r="AS8" s="14"/>
      <c r="AT8" s="14"/>
    </row>
    <row r="9" spans="3:46" s="4" customFormat="1" ht="14.4" x14ac:dyDescent="0.55000000000000004">
      <c r="C9" s="39" t="s">
        <v>2</v>
      </c>
      <c r="D9" s="25"/>
      <c r="E9" s="25"/>
      <c r="F9" s="25"/>
      <c r="G9" s="25"/>
      <c r="H9" s="25"/>
      <c r="I9" s="39"/>
      <c r="L9" s="3"/>
      <c r="M9" s="3"/>
      <c r="N9" s="3"/>
      <c r="O9" s="3"/>
      <c r="P9" s="3"/>
      <c r="Q9" s="3"/>
      <c r="R9" s="2"/>
      <c r="S9" s="15"/>
      <c r="T9" s="3"/>
      <c r="U9" s="3"/>
      <c r="V9" s="3"/>
      <c r="W9" s="3"/>
      <c r="X9" s="3"/>
      <c r="Y9" s="3"/>
      <c r="Z9" s="3"/>
      <c r="AA9" s="3"/>
      <c r="AB9" s="3"/>
      <c r="AC9" s="3"/>
      <c r="AD9" s="3"/>
      <c r="AE9" s="3"/>
      <c r="AF9" s="14"/>
      <c r="AG9" s="14"/>
      <c r="AH9" s="14"/>
      <c r="AI9" s="14"/>
      <c r="AJ9" s="14"/>
      <c r="AK9" s="14"/>
      <c r="AL9" s="14"/>
      <c r="AM9" s="14"/>
      <c r="AN9" s="14"/>
      <c r="AO9" s="14"/>
      <c r="AP9" s="14"/>
      <c r="AQ9" s="14"/>
      <c r="AR9" s="14"/>
      <c r="AS9" s="14"/>
      <c r="AT9" s="14"/>
    </row>
    <row r="10" spans="3:46" s="4" customFormat="1" ht="14.4" x14ac:dyDescent="0.55000000000000004">
      <c r="C10" s="49" t="s">
        <v>3</v>
      </c>
      <c r="D10" s="51"/>
      <c r="E10" s="34" t="s">
        <v>4</v>
      </c>
      <c r="F10" s="34"/>
      <c r="G10" s="34"/>
      <c r="H10" s="25"/>
      <c r="I10" s="27"/>
      <c r="L10" s="3"/>
      <c r="M10" s="3"/>
      <c r="N10" s="14"/>
      <c r="O10" s="3">
        <v>5</v>
      </c>
      <c r="P10" s="3" t="s">
        <v>5</v>
      </c>
      <c r="Q10" s="3">
        <v>52</v>
      </c>
      <c r="R10" s="14"/>
      <c r="S10" s="14"/>
      <c r="T10" s="14"/>
      <c r="U10" s="3"/>
      <c r="V10" s="3"/>
      <c r="W10" s="3"/>
      <c r="X10" s="3"/>
      <c r="Y10" s="3"/>
      <c r="Z10" s="3"/>
      <c r="AA10" s="3"/>
      <c r="AB10" s="3"/>
      <c r="AC10" s="3"/>
      <c r="AD10" s="3"/>
      <c r="AE10" s="3"/>
      <c r="AF10" s="14"/>
      <c r="AG10" s="14"/>
      <c r="AH10" s="14"/>
      <c r="AI10" s="14"/>
      <c r="AJ10" s="14"/>
      <c r="AK10" s="14"/>
      <c r="AL10" s="14"/>
      <c r="AM10" s="14"/>
      <c r="AN10" s="14"/>
      <c r="AO10" s="14"/>
      <c r="AP10" s="14"/>
      <c r="AQ10" s="14"/>
      <c r="AR10" s="14"/>
      <c r="AS10" s="14"/>
      <c r="AT10" s="14"/>
    </row>
    <row r="11" spans="3:46" s="4" customFormat="1" ht="14.4" x14ac:dyDescent="0.55000000000000004">
      <c r="C11" s="41" t="s">
        <v>6</v>
      </c>
      <c r="D11" s="33"/>
      <c r="E11" s="42"/>
      <c r="F11" s="34"/>
      <c r="G11" s="34"/>
      <c r="H11" s="25"/>
      <c r="I11" s="39"/>
      <c r="L11" s="3"/>
      <c r="M11" s="3"/>
      <c r="N11" s="3"/>
      <c r="O11" s="3"/>
      <c r="P11" s="3"/>
      <c r="Q11" s="3"/>
      <c r="R11" s="2"/>
      <c r="S11" s="15"/>
      <c r="T11" s="3"/>
      <c r="U11" s="3"/>
      <c r="V11" s="3"/>
      <c r="W11" s="3"/>
      <c r="X11" s="3"/>
      <c r="Y11" s="3"/>
      <c r="Z11" s="3"/>
      <c r="AA11" s="3"/>
      <c r="AB11" s="3"/>
      <c r="AC11" s="3"/>
      <c r="AD11" s="3"/>
      <c r="AE11" s="3"/>
      <c r="AF11" s="14"/>
      <c r="AG11" s="14"/>
      <c r="AH11" s="14"/>
      <c r="AI11" s="14"/>
      <c r="AJ11" s="14"/>
      <c r="AK11" s="14"/>
      <c r="AL11" s="14"/>
      <c r="AM11" s="14"/>
      <c r="AN11" s="14"/>
      <c r="AO11" s="14"/>
      <c r="AP11" s="14"/>
      <c r="AQ11" s="14"/>
      <c r="AR11" s="14"/>
      <c r="AS11" s="14"/>
      <c r="AT11" s="14"/>
    </row>
    <row r="12" spans="3:46" s="4" customFormat="1" ht="14.4" x14ac:dyDescent="0.55000000000000004">
      <c r="C12" s="41"/>
      <c r="D12" s="41"/>
      <c r="E12" s="44"/>
      <c r="F12" s="34"/>
      <c r="G12" s="34"/>
      <c r="H12" s="25"/>
      <c r="I12" s="39"/>
      <c r="L12" s="3"/>
      <c r="M12" s="3"/>
      <c r="N12" s="3"/>
      <c r="O12" s="3"/>
      <c r="P12" s="3"/>
      <c r="Q12" s="3"/>
      <c r="R12" s="2"/>
      <c r="S12" s="15"/>
      <c r="T12" s="3"/>
      <c r="U12" s="3"/>
      <c r="V12" s="3"/>
      <c r="W12" s="3"/>
      <c r="X12" s="3"/>
      <c r="Y12" s="3"/>
      <c r="Z12" s="3"/>
      <c r="AA12" s="3"/>
      <c r="AB12" s="3"/>
      <c r="AC12" s="3"/>
      <c r="AD12" s="3"/>
      <c r="AE12" s="3"/>
      <c r="AF12" s="14"/>
      <c r="AG12" s="14"/>
      <c r="AH12" s="14"/>
      <c r="AI12" s="14"/>
      <c r="AJ12" s="14"/>
      <c r="AK12" s="14"/>
      <c r="AL12" s="14"/>
      <c r="AM12" s="14"/>
      <c r="AN12" s="14"/>
      <c r="AO12" s="14"/>
      <c r="AP12" s="14"/>
      <c r="AQ12" s="14"/>
      <c r="AR12" s="14"/>
      <c r="AS12" s="14"/>
      <c r="AT12" s="14"/>
    </row>
    <row r="13" spans="3:46" s="4" customFormat="1" ht="14.4" x14ac:dyDescent="0.55000000000000004">
      <c r="C13" s="41" t="s">
        <v>7</v>
      </c>
      <c r="D13" s="46"/>
      <c r="E13" s="44"/>
      <c r="F13" s="34"/>
      <c r="G13" s="34"/>
      <c r="H13" s="25"/>
      <c r="I13" s="39"/>
      <c r="L13" s="3"/>
      <c r="M13" s="3"/>
      <c r="N13" s="3"/>
      <c r="O13" s="3"/>
      <c r="P13" s="3"/>
      <c r="Q13" s="3"/>
      <c r="R13" s="2"/>
      <c r="S13" s="15"/>
      <c r="T13" s="3"/>
      <c r="U13" s="3"/>
      <c r="V13" s="3"/>
      <c r="W13" s="3"/>
      <c r="X13" s="3"/>
      <c r="Y13" s="3"/>
      <c r="Z13" s="3"/>
      <c r="AA13" s="3"/>
      <c r="AB13" s="3"/>
      <c r="AC13" s="3"/>
      <c r="AD13" s="3"/>
      <c r="AE13" s="3"/>
      <c r="AF13" s="14"/>
      <c r="AG13" s="14"/>
      <c r="AH13" s="14"/>
      <c r="AI13" s="14"/>
      <c r="AJ13" s="14"/>
      <c r="AK13" s="14"/>
      <c r="AL13" s="14"/>
      <c r="AM13" s="14"/>
      <c r="AN13" s="14"/>
      <c r="AO13" s="14"/>
      <c r="AP13" s="14"/>
      <c r="AQ13" s="14"/>
      <c r="AR13" s="14"/>
      <c r="AS13" s="14"/>
      <c r="AT13" s="14"/>
    </row>
    <row r="14" spans="3:46" s="4" customFormat="1" ht="14.4" x14ac:dyDescent="0.55000000000000004">
      <c r="C14" s="41" t="s">
        <v>8</v>
      </c>
      <c r="D14" s="33"/>
      <c r="E14" s="34"/>
      <c r="F14" s="34"/>
      <c r="G14" s="34"/>
      <c r="H14" s="25"/>
      <c r="I14" s="27"/>
      <c r="L14" s="3"/>
      <c r="M14" s="3"/>
      <c r="N14" s="14"/>
      <c r="O14" s="3"/>
      <c r="P14" s="3"/>
      <c r="Q14" s="3"/>
      <c r="R14" s="14"/>
      <c r="S14" s="14"/>
      <c r="T14" s="14"/>
      <c r="U14" s="3"/>
      <c r="V14" s="3"/>
      <c r="W14" s="3"/>
      <c r="X14" s="3"/>
      <c r="Y14" s="3"/>
      <c r="Z14" s="3"/>
      <c r="AA14" s="3"/>
      <c r="AB14" s="3"/>
      <c r="AC14" s="3"/>
      <c r="AD14" s="3"/>
      <c r="AE14" s="3"/>
      <c r="AF14" s="14"/>
      <c r="AG14" s="14"/>
      <c r="AH14" s="14"/>
      <c r="AI14" s="14"/>
      <c r="AJ14" s="14"/>
      <c r="AK14" s="14"/>
      <c r="AL14" s="14"/>
      <c r="AM14" s="14"/>
      <c r="AN14" s="14"/>
      <c r="AO14" s="14"/>
      <c r="AP14" s="14"/>
      <c r="AQ14" s="14"/>
      <c r="AR14" s="14"/>
      <c r="AS14" s="14"/>
      <c r="AT14" s="14"/>
    </row>
    <row r="15" spans="3:46" s="4" customFormat="1" ht="14.4" x14ac:dyDescent="0.55000000000000004">
      <c r="C15" s="41" t="s">
        <v>9</v>
      </c>
      <c r="D15" s="36"/>
      <c r="E15" s="34"/>
      <c r="F15" s="34"/>
      <c r="G15" s="34"/>
      <c r="H15" s="25"/>
      <c r="I15" s="27"/>
      <c r="L15" s="3"/>
      <c r="M15" s="3"/>
      <c r="N15" s="14"/>
      <c r="O15" s="3"/>
      <c r="P15" s="3"/>
      <c r="Q15" s="3"/>
      <c r="R15" s="14"/>
      <c r="S15" s="14"/>
      <c r="T15" s="14"/>
      <c r="U15" s="3"/>
      <c r="V15" s="3"/>
      <c r="W15" s="3"/>
      <c r="X15" s="3"/>
      <c r="Y15" s="3"/>
      <c r="Z15" s="3"/>
      <c r="AA15" s="3"/>
      <c r="AB15" s="3"/>
      <c r="AC15" s="3"/>
      <c r="AD15" s="3"/>
      <c r="AE15" s="3"/>
      <c r="AF15" s="14"/>
      <c r="AG15" s="14"/>
      <c r="AH15" s="14"/>
      <c r="AI15" s="14"/>
      <c r="AJ15" s="14"/>
      <c r="AK15" s="14"/>
      <c r="AL15" s="14"/>
      <c r="AM15" s="14"/>
      <c r="AN15" s="14"/>
      <c r="AO15" s="14"/>
      <c r="AP15" s="14"/>
      <c r="AQ15" s="14"/>
      <c r="AR15" s="14"/>
      <c r="AS15" s="14"/>
      <c r="AT15" s="14"/>
    </row>
    <row r="16" spans="3:46" s="4" customFormat="1" ht="14.4" x14ac:dyDescent="0.55000000000000004">
      <c r="C16" s="41" t="s">
        <v>10</v>
      </c>
      <c r="D16" s="52" t="str">
        <f>IFERROR(IF(ISBLANK(D15),"",-PMT(D15/12,D14,D13,0,0)),"")</f>
        <v/>
      </c>
      <c r="E16" s="34"/>
      <c r="F16" s="34"/>
      <c r="G16" s="34"/>
      <c r="H16" s="25"/>
      <c r="I16" s="27"/>
      <c r="L16" s="3"/>
      <c r="M16" s="3"/>
      <c r="N16" s="14"/>
      <c r="O16" s="3"/>
      <c r="P16" s="3"/>
      <c r="Q16" s="3"/>
      <c r="R16" s="14"/>
      <c r="S16" s="14"/>
      <c r="T16" s="14"/>
      <c r="U16" s="3"/>
      <c r="V16" s="3"/>
      <c r="W16" s="3"/>
      <c r="X16" s="3"/>
      <c r="Y16" s="3"/>
      <c r="Z16" s="3"/>
      <c r="AA16" s="3"/>
      <c r="AB16" s="3"/>
      <c r="AC16" s="3"/>
      <c r="AD16" s="3"/>
      <c r="AE16" s="3"/>
      <c r="AF16" s="14"/>
      <c r="AG16" s="14"/>
      <c r="AH16" s="14"/>
      <c r="AI16" s="14"/>
      <c r="AJ16" s="14"/>
      <c r="AK16" s="14"/>
      <c r="AL16" s="14"/>
      <c r="AM16" s="14"/>
      <c r="AN16" s="14"/>
      <c r="AO16" s="14"/>
      <c r="AP16" s="14"/>
      <c r="AQ16" s="14"/>
      <c r="AR16" s="14"/>
      <c r="AS16" s="14"/>
      <c r="AT16" s="14"/>
    </row>
    <row r="17" spans="2:46" s="4" customFormat="1" ht="14.4" x14ac:dyDescent="0.55000000000000004">
      <c r="C17" s="41" t="s">
        <v>11</v>
      </c>
      <c r="D17" s="46"/>
      <c r="E17" s="43" t="str">
        <f>IF(SUM(E20:E28)=0,"",U154)</f>
        <v/>
      </c>
      <c r="F17" s="43"/>
      <c r="G17" s="43"/>
      <c r="H17" s="25"/>
      <c r="I17" s="39"/>
      <c r="L17" s="3"/>
      <c r="M17" s="3"/>
      <c r="N17" s="3"/>
      <c r="O17" s="3"/>
      <c r="P17" s="3"/>
      <c r="Q17" s="3"/>
      <c r="R17" s="2"/>
      <c r="S17" s="15"/>
      <c r="T17" s="3"/>
      <c r="U17" s="3"/>
      <c r="V17" s="3"/>
      <c r="W17" s="3"/>
      <c r="X17" s="3"/>
      <c r="Y17" s="3"/>
      <c r="Z17" s="3"/>
      <c r="AA17" s="3"/>
      <c r="AB17" s="3"/>
      <c r="AC17" s="3"/>
      <c r="AD17" s="3"/>
      <c r="AE17" s="3"/>
      <c r="AF17" s="14"/>
      <c r="AG17" s="14"/>
      <c r="AH17" s="14"/>
      <c r="AI17" s="14"/>
      <c r="AJ17" s="14"/>
      <c r="AK17" s="14"/>
      <c r="AL17" s="14"/>
      <c r="AM17" s="14"/>
      <c r="AN17" s="14"/>
      <c r="AO17" s="14"/>
      <c r="AP17" s="14"/>
      <c r="AQ17" s="14"/>
      <c r="AR17" s="14"/>
      <c r="AS17" s="14"/>
      <c r="AT17" s="14"/>
    </row>
    <row r="18" spans="2:46" s="4" customFormat="1" ht="14.4" x14ac:dyDescent="0.55000000000000004">
      <c r="C18" s="41" t="s">
        <v>12</v>
      </c>
      <c r="D18" s="54" t="str">
        <f>IFERROR(D13/D17,"")</f>
        <v/>
      </c>
      <c r="E18" s="45"/>
      <c r="F18" s="50" t="str">
        <f>IF(LEN(D18)=0,"",IF(D18&gt;0.8,"Fail - LVR&gt;80%",""))</f>
        <v/>
      </c>
      <c r="G18" s="34"/>
      <c r="H18" s="25"/>
      <c r="I18" s="39"/>
      <c r="L18" s="3"/>
      <c r="M18" s="3"/>
      <c r="N18" s="3"/>
      <c r="O18" s="3"/>
      <c r="P18" s="3"/>
      <c r="Q18" s="3"/>
      <c r="R18" s="2"/>
      <c r="S18" s="15"/>
      <c r="T18" s="3"/>
      <c r="U18" s="3"/>
      <c r="V18" s="3"/>
      <c r="W18" s="3"/>
      <c r="X18" s="3"/>
      <c r="Y18" s="3"/>
      <c r="Z18" s="3"/>
      <c r="AA18" s="3"/>
      <c r="AB18" s="3"/>
      <c r="AC18" s="3"/>
      <c r="AD18" s="3"/>
      <c r="AE18" s="3"/>
      <c r="AF18" s="14"/>
      <c r="AG18" s="14"/>
      <c r="AH18" s="14"/>
      <c r="AI18" s="14"/>
      <c r="AJ18" s="14"/>
      <c r="AK18" s="14"/>
      <c r="AL18" s="14"/>
      <c r="AM18" s="14"/>
      <c r="AN18" s="14"/>
      <c r="AO18" s="14"/>
      <c r="AP18" s="14"/>
      <c r="AQ18" s="14"/>
      <c r="AR18" s="14"/>
      <c r="AS18" s="14"/>
      <c r="AT18" s="14"/>
    </row>
    <row r="19" spans="2:46" s="4" customFormat="1" ht="14.4" x14ac:dyDescent="0.55000000000000004">
      <c r="C19" s="25"/>
      <c r="D19" s="25"/>
      <c r="E19" s="25"/>
      <c r="F19" s="25"/>
      <c r="G19" s="25"/>
      <c r="H19" s="25"/>
      <c r="I19" s="39"/>
      <c r="L19" s="3"/>
      <c r="M19" s="3"/>
      <c r="N19" s="3"/>
      <c r="O19" s="3"/>
      <c r="P19" s="3"/>
      <c r="Q19" s="3"/>
      <c r="R19" s="2"/>
      <c r="S19" s="15"/>
      <c r="T19" s="3"/>
      <c r="U19" s="3"/>
      <c r="V19" s="3"/>
      <c r="W19" s="3"/>
      <c r="X19" s="3"/>
      <c r="Y19" s="3"/>
      <c r="Z19" s="3"/>
      <c r="AA19" s="3"/>
      <c r="AB19" s="3"/>
      <c r="AC19" s="3"/>
      <c r="AD19" s="3"/>
      <c r="AE19" s="3"/>
      <c r="AF19" s="14"/>
      <c r="AG19" s="14"/>
      <c r="AH19" s="14"/>
      <c r="AI19" s="14"/>
      <c r="AJ19" s="14"/>
      <c r="AK19" s="14"/>
      <c r="AL19" s="14"/>
      <c r="AM19" s="14"/>
      <c r="AN19" s="14"/>
      <c r="AO19" s="14"/>
      <c r="AP19" s="14"/>
      <c r="AQ19" s="14"/>
      <c r="AR19" s="14"/>
      <c r="AS19" s="14"/>
      <c r="AT19" s="14"/>
    </row>
    <row r="20" spans="2:46" s="26" customFormat="1" ht="14.4" x14ac:dyDescent="0.55000000000000004">
      <c r="C20" s="13"/>
      <c r="L20" s="15"/>
      <c r="M20" s="15"/>
      <c r="N20" s="16"/>
      <c r="O20" s="15">
        <v>3</v>
      </c>
      <c r="P20" s="15"/>
      <c r="Q20" s="15"/>
      <c r="R20" s="16"/>
      <c r="S20" s="16"/>
      <c r="T20" s="16"/>
      <c r="U20" s="15"/>
      <c r="V20" s="15"/>
      <c r="W20" s="15"/>
      <c r="X20" s="15"/>
      <c r="Y20" s="15"/>
      <c r="Z20" s="15"/>
      <c r="AA20" s="15"/>
      <c r="AB20" s="15"/>
      <c r="AC20" s="15"/>
      <c r="AD20" s="15"/>
      <c r="AE20" s="15"/>
      <c r="AF20" s="16"/>
      <c r="AG20" s="16"/>
      <c r="AH20" s="16"/>
      <c r="AI20" s="16"/>
      <c r="AJ20" s="16"/>
      <c r="AK20" s="16"/>
      <c r="AL20" s="16"/>
      <c r="AM20" s="16"/>
      <c r="AN20" s="16"/>
      <c r="AO20" s="16"/>
      <c r="AP20" s="16"/>
      <c r="AQ20" s="16"/>
      <c r="AR20" s="16"/>
      <c r="AS20" s="16"/>
      <c r="AT20" s="16"/>
    </row>
    <row r="21" spans="2:46" s="4" customFormat="1" ht="14.4" x14ac:dyDescent="0.55000000000000004">
      <c r="C21" s="39" t="s">
        <v>13</v>
      </c>
      <c r="D21" s="25"/>
      <c r="E21" s="25"/>
      <c r="F21" s="25"/>
      <c r="G21" s="25"/>
      <c r="H21" s="25"/>
      <c r="I21" s="27"/>
      <c r="L21" s="3"/>
      <c r="M21" s="3"/>
      <c r="N21" s="14"/>
      <c r="O21" s="3">
        <v>4</v>
      </c>
      <c r="P21" s="3"/>
      <c r="Q21" s="3"/>
      <c r="R21" s="14"/>
      <c r="S21" s="14"/>
      <c r="T21" s="14"/>
      <c r="U21" s="3"/>
      <c r="V21" s="3"/>
      <c r="W21" s="3"/>
      <c r="X21" s="3"/>
      <c r="Y21" s="3"/>
      <c r="Z21" s="3"/>
      <c r="AA21" s="3"/>
      <c r="AB21" s="3"/>
      <c r="AC21" s="3"/>
      <c r="AD21" s="3"/>
      <c r="AE21" s="3"/>
      <c r="AF21" s="14"/>
      <c r="AG21" s="14"/>
      <c r="AH21" s="14"/>
      <c r="AI21" s="14"/>
      <c r="AJ21" s="14"/>
      <c r="AK21" s="14"/>
      <c r="AL21" s="14"/>
      <c r="AM21" s="14"/>
      <c r="AN21" s="14"/>
      <c r="AO21" s="14"/>
      <c r="AP21" s="14"/>
      <c r="AQ21" s="14"/>
      <c r="AR21" s="14"/>
      <c r="AS21" s="14"/>
      <c r="AT21" s="14"/>
    </row>
    <row r="22" spans="2:46" s="4" customFormat="1" ht="14.4" x14ac:dyDescent="0.55000000000000004">
      <c r="C22" s="4" t="s">
        <v>14</v>
      </c>
      <c r="D22" s="46"/>
      <c r="E22" s="34" t="s">
        <v>4</v>
      </c>
      <c r="F22" s="34"/>
      <c r="G22" s="34"/>
      <c r="H22" s="25"/>
      <c r="I22" s="27"/>
      <c r="L22" s="3"/>
      <c r="M22" s="3"/>
      <c r="N22" s="14"/>
      <c r="O22" s="3">
        <v>5</v>
      </c>
      <c r="P22" s="3" t="s">
        <v>5</v>
      </c>
      <c r="Q22" s="3">
        <v>52</v>
      </c>
      <c r="R22" s="14"/>
      <c r="S22" s="14"/>
      <c r="T22" s="14"/>
      <c r="U22" s="3"/>
      <c r="V22" s="3"/>
      <c r="W22" s="3"/>
      <c r="X22" s="3"/>
      <c r="Y22" s="3"/>
      <c r="Z22" s="3"/>
      <c r="AA22" s="3"/>
      <c r="AB22" s="3"/>
      <c r="AC22" s="3"/>
      <c r="AD22" s="3"/>
      <c r="AE22" s="3"/>
      <c r="AF22" s="14"/>
      <c r="AG22" s="14"/>
      <c r="AH22" s="14"/>
      <c r="AI22" s="14"/>
      <c r="AJ22" s="14"/>
      <c r="AK22" s="14"/>
      <c r="AL22" s="14"/>
      <c r="AM22" s="14"/>
      <c r="AN22" s="14"/>
      <c r="AO22" s="14"/>
      <c r="AP22" s="14"/>
      <c r="AQ22" s="14"/>
      <c r="AR22" s="14"/>
      <c r="AS22" s="14"/>
      <c r="AT22" s="14"/>
    </row>
    <row r="23" spans="2:46" s="4" customFormat="1" ht="14.4" x14ac:dyDescent="0.55000000000000004">
      <c r="C23" s="49" t="s">
        <v>15</v>
      </c>
      <c r="D23" s="51"/>
      <c r="E23" s="34"/>
      <c r="F23" s="34"/>
      <c r="G23" s="34"/>
      <c r="H23" s="25"/>
      <c r="I23" s="27"/>
      <c r="L23" s="3"/>
      <c r="M23" s="3"/>
      <c r="N23" s="14"/>
      <c r="O23" s="3"/>
      <c r="P23" s="3"/>
      <c r="Q23" s="3"/>
      <c r="R23" s="14"/>
      <c r="S23" s="14"/>
      <c r="T23" s="14"/>
      <c r="U23" s="3"/>
      <c r="V23" s="3"/>
      <c r="W23" s="3"/>
      <c r="X23" s="3"/>
      <c r="Y23" s="3"/>
      <c r="Z23" s="3"/>
      <c r="AA23" s="3"/>
      <c r="AB23" s="3"/>
      <c r="AC23" s="3"/>
      <c r="AD23" s="3"/>
      <c r="AE23" s="3"/>
      <c r="AF23" s="14"/>
      <c r="AG23" s="14"/>
      <c r="AH23" s="14"/>
      <c r="AI23" s="14"/>
      <c r="AJ23" s="14"/>
      <c r="AK23" s="14"/>
      <c r="AL23" s="14"/>
      <c r="AM23" s="14"/>
      <c r="AN23" s="14"/>
      <c r="AO23" s="14"/>
      <c r="AP23" s="14"/>
      <c r="AQ23" s="14"/>
      <c r="AR23" s="14"/>
      <c r="AS23" s="14"/>
      <c r="AT23" s="14"/>
    </row>
    <row r="24" spans="2:46" s="4" customFormat="1" ht="14.4" x14ac:dyDescent="0.55000000000000004">
      <c r="C24" s="41" t="s">
        <v>16</v>
      </c>
      <c r="D24" s="46"/>
      <c r="E24" s="34"/>
      <c r="F24" s="34"/>
      <c r="G24" s="34"/>
      <c r="H24" s="25"/>
      <c r="I24" s="27"/>
      <c r="L24" s="3"/>
      <c r="M24" s="3"/>
      <c r="N24" s="14"/>
      <c r="O24" s="3"/>
      <c r="P24" s="3"/>
      <c r="Q24" s="3"/>
      <c r="R24" s="14"/>
      <c r="S24" s="14"/>
      <c r="T24" s="14"/>
      <c r="U24" s="3"/>
      <c r="V24" s="3"/>
      <c r="W24" s="3"/>
      <c r="X24" s="3"/>
      <c r="Y24" s="3"/>
      <c r="Z24" s="3"/>
      <c r="AA24" s="3"/>
      <c r="AB24" s="3"/>
      <c r="AC24" s="3"/>
      <c r="AD24" s="3"/>
      <c r="AE24" s="3"/>
      <c r="AF24" s="14"/>
      <c r="AG24" s="14"/>
      <c r="AH24" s="14"/>
      <c r="AI24" s="14"/>
      <c r="AJ24" s="14"/>
      <c r="AK24" s="14"/>
      <c r="AL24" s="14"/>
      <c r="AM24" s="14"/>
      <c r="AN24" s="14"/>
      <c r="AO24" s="14"/>
      <c r="AP24" s="14"/>
      <c r="AQ24" s="14"/>
      <c r="AR24" s="14"/>
      <c r="AS24" s="14"/>
      <c r="AT24" s="14"/>
    </row>
    <row r="25" spans="2:46" s="4" customFormat="1" ht="14.4" x14ac:dyDescent="0.55000000000000004">
      <c r="C25" s="41" t="s">
        <v>17</v>
      </c>
      <c r="D25" s="36"/>
      <c r="E25" s="34" t="s">
        <v>18</v>
      </c>
      <c r="F25" s="34"/>
      <c r="G25" s="34"/>
      <c r="H25" s="26"/>
      <c r="I25" s="27"/>
      <c r="L25" s="3"/>
      <c r="M25" s="3"/>
      <c r="N25" s="14"/>
      <c r="O25" s="3">
        <v>8</v>
      </c>
      <c r="P25" s="3" t="s">
        <v>19</v>
      </c>
      <c r="Q25" s="3">
        <v>1</v>
      </c>
      <c r="R25" s="14"/>
      <c r="S25" s="14"/>
      <c r="T25" s="14"/>
      <c r="U25" s="3"/>
      <c r="V25" s="3"/>
      <c r="W25" s="3"/>
      <c r="X25" s="3"/>
      <c r="Y25" s="3"/>
      <c r="Z25" s="3"/>
      <c r="AA25" s="3"/>
      <c r="AB25" s="3"/>
      <c r="AC25" s="3"/>
      <c r="AD25" s="3"/>
      <c r="AE25" s="3"/>
      <c r="AF25" s="14"/>
      <c r="AG25" s="14"/>
      <c r="AH25" s="14"/>
      <c r="AI25" s="14"/>
      <c r="AJ25" s="14"/>
      <c r="AK25" s="14"/>
      <c r="AL25" s="14"/>
      <c r="AM25" s="14"/>
      <c r="AN25" s="14"/>
      <c r="AO25" s="14"/>
      <c r="AP25" s="14"/>
      <c r="AQ25" s="14"/>
      <c r="AR25" s="14"/>
      <c r="AS25" s="14"/>
      <c r="AT25" s="14"/>
    </row>
    <row r="26" spans="2:46" s="4" customFormat="1" ht="14.4" x14ac:dyDescent="0.55000000000000004">
      <c r="C26" s="41" t="s">
        <v>20</v>
      </c>
      <c r="D26" s="47"/>
      <c r="E26" s="34"/>
      <c r="F26" s="34"/>
      <c r="G26" s="34"/>
      <c r="H26" s="25"/>
      <c r="I26" s="27"/>
      <c r="L26" s="3"/>
      <c r="M26" s="3"/>
      <c r="N26" s="14"/>
      <c r="O26" s="3"/>
      <c r="P26" s="3"/>
      <c r="Q26" s="3"/>
      <c r="R26" s="14"/>
      <c r="S26" s="14"/>
      <c r="T26" s="14"/>
      <c r="U26" s="3"/>
      <c r="V26" s="3"/>
      <c r="W26" s="3"/>
      <c r="X26" s="3"/>
      <c r="Y26" s="3"/>
      <c r="Z26" s="3"/>
      <c r="AA26" s="3"/>
      <c r="AB26" s="3"/>
      <c r="AC26" s="3"/>
      <c r="AD26" s="3"/>
      <c r="AE26" s="3"/>
      <c r="AF26" s="14"/>
      <c r="AG26" s="14"/>
      <c r="AH26" s="14"/>
      <c r="AI26" s="14"/>
      <c r="AJ26" s="14"/>
      <c r="AK26" s="14"/>
      <c r="AL26" s="14"/>
      <c r="AM26" s="14"/>
      <c r="AN26" s="14"/>
      <c r="AO26" s="14"/>
      <c r="AP26" s="14"/>
      <c r="AQ26" s="14"/>
      <c r="AR26" s="14"/>
      <c r="AS26" s="14"/>
      <c r="AT26" s="14"/>
    </row>
    <row r="27" spans="2:46" s="4" customFormat="1" ht="14.4" x14ac:dyDescent="0.55000000000000004">
      <c r="B27" s="14"/>
      <c r="C27" s="41" t="s">
        <v>21</v>
      </c>
      <c r="D27" s="47"/>
      <c r="E27" s="34" t="s">
        <v>22</v>
      </c>
      <c r="F27" s="32" t="s">
        <v>23</v>
      </c>
      <c r="G27" s="34"/>
      <c r="H27" s="25"/>
      <c r="I27" s="28"/>
      <c r="L27" s="3"/>
      <c r="M27" s="3"/>
      <c r="N27" s="14"/>
      <c r="O27" s="3">
        <v>6</v>
      </c>
      <c r="P27" s="3" t="s">
        <v>24</v>
      </c>
      <c r="Q27" s="3">
        <v>26</v>
      </c>
      <c r="R27" s="14"/>
      <c r="S27" s="14"/>
      <c r="T27" s="14"/>
      <c r="U27" s="3"/>
      <c r="V27" s="3"/>
      <c r="W27" s="3"/>
      <c r="X27" s="3"/>
      <c r="Y27" s="3"/>
      <c r="Z27" s="3"/>
      <c r="AA27" s="3"/>
      <c r="AB27" s="3"/>
      <c r="AC27" s="3"/>
      <c r="AD27" s="3"/>
      <c r="AE27" s="3"/>
      <c r="AF27" s="14"/>
      <c r="AG27" s="14"/>
      <c r="AH27" s="14"/>
      <c r="AI27" s="14"/>
      <c r="AJ27" s="14"/>
      <c r="AK27" s="14"/>
      <c r="AL27" s="14"/>
      <c r="AM27" s="14"/>
      <c r="AN27" s="14"/>
      <c r="AO27" s="14"/>
      <c r="AP27" s="14"/>
      <c r="AQ27" s="14"/>
      <c r="AR27" s="14"/>
      <c r="AS27" s="14"/>
      <c r="AT27" s="14"/>
    </row>
    <row r="28" spans="2:46" s="4" customFormat="1" ht="14.4" x14ac:dyDescent="0.55000000000000004">
      <c r="C28" s="41" t="s">
        <v>25</v>
      </c>
      <c r="D28" s="27">
        <f>IFERROR(IF(DATEDIF( D23, D10, "M")&gt;D27,0,D27-DATEDIF( D23, D10, "M")),0)</f>
        <v>0</v>
      </c>
      <c r="E28" s="34"/>
      <c r="F28" s="34"/>
      <c r="G28" s="34"/>
      <c r="H28" s="25"/>
      <c r="I28" s="1"/>
      <c r="L28" s="3"/>
      <c r="M28" s="3"/>
      <c r="N28" s="14"/>
      <c r="O28" s="3">
        <v>7</v>
      </c>
      <c r="P28" s="3" t="s">
        <v>26</v>
      </c>
      <c r="Q28" s="3">
        <v>12</v>
      </c>
      <c r="R28" s="14"/>
      <c r="S28" s="14"/>
      <c r="T28" s="14"/>
      <c r="U28" s="3"/>
      <c r="V28" s="3"/>
      <c r="W28" s="3"/>
      <c r="X28" s="3"/>
      <c r="Y28" s="3"/>
      <c r="Z28" s="3"/>
      <c r="AA28" s="3"/>
      <c r="AB28" s="3"/>
      <c r="AC28" s="3"/>
      <c r="AD28" s="3"/>
      <c r="AE28" s="3"/>
      <c r="AF28" s="14"/>
      <c r="AG28" s="14"/>
      <c r="AH28" s="14"/>
      <c r="AI28" s="14"/>
      <c r="AJ28" s="14"/>
      <c r="AK28" s="14"/>
      <c r="AL28" s="14"/>
      <c r="AM28" s="14"/>
      <c r="AN28" s="14"/>
      <c r="AO28" s="14"/>
      <c r="AP28" s="14"/>
      <c r="AQ28" s="14"/>
      <c r="AR28" s="14"/>
      <c r="AS28" s="14"/>
      <c r="AT28" s="14"/>
    </row>
    <row r="29" spans="2:46" s="4" customFormat="1" ht="14.4" x14ac:dyDescent="0.55000000000000004">
      <c r="C29" s="41" t="s">
        <v>27</v>
      </c>
      <c r="D29" s="27">
        <f>IFERROR(IF(DATEDIF( D23, D10, "M")&gt;D26,0,D26-DATEDIF( D23, D10, "M")),0)</f>
        <v>0</v>
      </c>
      <c r="E29" s="34"/>
      <c r="F29" s="34"/>
      <c r="G29" s="34"/>
      <c r="H29" s="25"/>
      <c r="I29" s="1"/>
      <c r="L29" s="3"/>
      <c r="M29" s="3"/>
      <c r="N29" s="14"/>
      <c r="O29" s="3"/>
      <c r="P29" s="3"/>
      <c r="Q29" s="3"/>
      <c r="R29" s="14"/>
      <c r="S29" s="14"/>
      <c r="T29" s="14"/>
      <c r="U29" s="3"/>
      <c r="V29" s="3"/>
      <c r="W29" s="3"/>
      <c r="X29" s="3"/>
      <c r="Y29" s="3"/>
      <c r="Z29" s="3"/>
      <c r="AA29" s="3"/>
      <c r="AB29" s="3"/>
      <c r="AC29" s="3"/>
      <c r="AD29" s="3"/>
      <c r="AE29" s="3"/>
      <c r="AF29" s="14"/>
      <c r="AG29" s="14"/>
      <c r="AH29" s="14"/>
      <c r="AI29" s="14"/>
      <c r="AJ29" s="14"/>
      <c r="AK29" s="14"/>
      <c r="AL29" s="14"/>
      <c r="AM29" s="14"/>
      <c r="AN29" s="14"/>
      <c r="AO29" s="14"/>
      <c r="AP29" s="14"/>
      <c r="AQ29" s="14"/>
      <c r="AR29" s="14"/>
      <c r="AS29" s="14"/>
      <c r="AT29" s="14"/>
    </row>
    <row r="30" spans="2:46" s="4" customFormat="1" ht="14.4" x14ac:dyDescent="0.55000000000000004">
      <c r="C30" s="41" t="s">
        <v>28</v>
      </c>
      <c r="D30" s="52" t="str">
        <f>IFERROR(-PMT(IF(D25&gt;0,D25,0.05)/12,IF(ISBLANK(D27),D29,(D26-D27)),D24,0,0),"")</f>
        <v/>
      </c>
      <c r="E30" s="34" t="s">
        <v>29</v>
      </c>
      <c r="F30" s="34"/>
      <c r="G30" s="34"/>
      <c r="H30" s="27"/>
      <c r="I30" s="27"/>
      <c r="L30" s="3"/>
      <c r="M30" s="3"/>
      <c r="N30" s="14"/>
      <c r="O30" s="3">
        <v>9</v>
      </c>
      <c r="P30" s="3"/>
      <c r="Q30" s="3"/>
      <c r="R30" s="14"/>
      <c r="S30" s="14"/>
      <c r="T30" s="14"/>
      <c r="U30" s="3"/>
      <c r="V30" s="3"/>
      <c r="W30" s="3"/>
      <c r="X30" s="3"/>
      <c r="Y30" s="3"/>
      <c r="Z30" s="3"/>
      <c r="AA30" s="3"/>
      <c r="AB30" s="3"/>
      <c r="AC30" s="3"/>
      <c r="AD30" s="3"/>
      <c r="AE30" s="3"/>
      <c r="AF30" s="14"/>
      <c r="AG30" s="14"/>
      <c r="AH30" s="14"/>
      <c r="AI30" s="14"/>
      <c r="AJ30" s="14"/>
      <c r="AK30" s="14"/>
      <c r="AL30" s="14"/>
      <c r="AM30" s="14"/>
      <c r="AN30" s="14"/>
      <c r="AO30" s="14"/>
      <c r="AP30" s="14"/>
      <c r="AQ30" s="14"/>
      <c r="AR30" s="14"/>
      <c r="AS30" s="14"/>
      <c r="AT30" s="14"/>
    </row>
    <row r="31" spans="2:46" s="4" customFormat="1" ht="14.4" x14ac:dyDescent="0.55000000000000004">
      <c r="C31" s="41" t="s">
        <v>30</v>
      </c>
      <c r="D31" s="52">
        <f>IF(D27&lt;&gt;0,D24*IF(D25&gt;0,D25,0.05)/12,0)</f>
        <v>0</v>
      </c>
      <c r="E31" s="34" t="s">
        <v>31</v>
      </c>
      <c r="F31" s="34"/>
      <c r="G31" s="34"/>
      <c r="H31" s="40"/>
      <c r="I31" s="27"/>
      <c r="L31" s="3"/>
      <c r="M31" s="3"/>
      <c r="N31" s="14"/>
      <c r="O31" s="3"/>
      <c r="P31" s="3"/>
      <c r="Q31" s="3"/>
      <c r="R31" s="14"/>
      <c r="S31" s="14"/>
      <c r="T31" s="14"/>
      <c r="U31" s="3"/>
      <c r="V31" s="3"/>
      <c r="W31" s="3"/>
      <c r="X31" s="3"/>
      <c r="Y31" s="3"/>
      <c r="Z31" s="3"/>
      <c r="AA31" s="3"/>
      <c r="AB31" s="3"/>
      <c r="AC31" s="3"/>
      <c r="AD31" s="3"/>
      <c r="AE31" s="3"/>
      <c r="AF31" s="14"/>
      <c r="AG31" s="14"/>
      <c r="AH31" s="14"/>
      <c r="AI31" s="14"/>
      <c r="AJ31" s="14"/>
      <c r="AK31" s="14"/>
      <c r="AL31" s="14"/>
      <c r="AM31" s="14"/>
      <c r="AN31" s="14"/>
      <c r="AO31" s="14"/>
      <c r="AP31" s="14"/>
      <c r="AQ31" s="14"/>
      <c r="AR31" s="14"/>
      <c r="AS31" s="14"/>
      <c r="AT31" s="14"/>
    </row>
    <row r="32" spans="2:46" s="4" customFormat="1" ht="14.4" x14ac:dyDescent="0.55000000000000004">
      <c r="C32" s="41"/>
      <c r="D32" s="41"/>
      <c r="E32" s="34"/>
      <c r="F32" s="34"/>
      <c r="G32" s="34"/>
      <c r="H32" s="40"/>
      <c r="I32" s="27"/>
      <c r="L32" s="3"/>
      <c r="M32" s="3"/>
      <c r="N32" s="14"/>
      <c r="O32" s="3"/>
      <c r="P32" s="3"/>
      <c r="Q32" s="3"/>
      <c r="R32" s="14"/>
      <c r="S32" s="14"/>
      <c r="T32" s="14"/>
      <c r="U32" s="3"/>
      <c r="V32" s="3"/>
      <c r="W32" s="3"/>
      <c r="X32" s="3"/>
      <c r="Y32" s="3"/>
      <c r="Z32" s="3"/>
      <c r="AA32" s="3"/>
      <c r="AB32" s="3"/>
      <c r="AC32" s="3"/>
      <c r="AD32" s="3"/>
      <c r="AE32" s="3"/>
      <c r="AF32" s="14"/>
      <c r="AG32" s="14"/>
      <c r="AH32" s="14"/>
      <c r="AI32" s="14"/>
      <c r="AJ32" s="14"/>
      <c r="AK32" s="14"/>
      <c r="AL32" s="14"/>
      <c r="AM32" s="14"/>
      <c r="AN32" s="14"/>
      <c r="AO32" s="14"/>
      <c r="AP32" s="14"/>
      <c r="AQ32" s="14"/>
      <c r="AR32" s="14"/>
      <c r="AS32" s="14"/>
      <c r="AT32" s="14"/>
    </row>
    <row r="33" spans="3:9" s="14" customFormat="1" ht="14.4" hidden="1" x14ac:dyDescent="0.55000000000000004">
      <c r="C33" s="55" t="s">
        <v>32</v>
      </c>
      <c r="D33" s="55"/>
      <c r="E33" s="55"/>
      <c r="F33" s="55"/>
      <c r="G33" s="55"/>
      <c r="H33" s="55"/>
      <c r="I33" s="56"/>
    </row>
    <row r="34" spans="3:9" s="14" customFormat="1" ht="14.4" hidden="1" x14ac:dyDescent="0.55000000000000004">
      <c r="C34" s="57" t="s">
        <v>3</v>
      </c>
      <c r="D34" s="60">
        <f>D10</f>
        <v>0</v>
      </c>
      <c r="E34" s="32" t="s">
        <v>4</v>
      </c>
      <c r="F34" s="32"/>
      <c r="G34" s="32"/>
      <c r="H34" s="55"/>
      <c r="I34" s="56"/>
    </row>
    <row r="35" spans="3:9" s="14" customFormat="1" ht="14.4" hidden="1" x14ac:dyDescent="0.55000000000000004">
      <c r="C35" s="32" t="s">
        <v>8</v>
      </c>
      <c r="D35" s="61">
        <f>D14</f>
        <v>0</v>
      </c>
      <c r="E35" s="32"/>
      <c r="F35" s="32"/>
      <c r="G35" s="32"/>
      <c r="H35" s="55"/>
      <c r="I35" s="56"/>
    </row>
    <row r="36" spans="3:9" s="14" customFormat="1" ht="14.4" hidden="1" x14ac:dyDescent="0.55000000000000004">
      <c r="C36" s="32" t="s">
        <v>9</v>
      </c>
      <c r="D36" s="62">
        <f>D15</f>
        <v>0</v>
      </c>
      <c r="E36" s="32"/>
      <c r="F36" s="32"/>
      <c r="G36" s="32"/>
      <c r="H36" s="55"/>
      <c r="I36" s="56"/>
    </row>
    <row r="37" spans="3:9" s="14" customFormat="1" ht="14.4" hidden="1" x14ac:dyDescent="0.55000000000000004">
      <c r="C37" s="32"/>
      <c r="D37" s="58"/>
      <c r="E37" s="32"/>
      <c r="F37" s="32"/>
      <c r="G37" s="32"/>
      <c r="H37" s="55"/>
      <c r="I37" s="56"/>
    </row>
    <row r="38" spans="3:9" s="14" customFormat="1" ht="14.4" hidden="1" x14ac:dyDescent="0.55000000000000004">
      <c r="C38" s="55" t="s">
        <v>33</v>
      </c>
      <c r="D38" s="55"/>
      <c r="E38" s="55"/>
      <c r="F38" s="55"/>
      <c r="G38" s="55"/>
      <c r="H38" s="55"/>
      <c r="I38" s="56"/>
    </row>
    <row r="39" spans="3:9" s="14" customFormat="1" ht="14.4" hidden="1" x14ac:dyDescent="0.55000000000000004">
      <c r="C39" s="32" t="s">
        <v>34</v>
      </c>
      <c r="D39" s="63">
        <f>D13</f>
        <v>0</v>
      </c>
      <c r="E39" s="32" t="s">
        <v>4</v>
      </c>
      <c r="F39" s="32"/>
      <c r="G39" s="32"/>
      <c r="H39" s="55"/>
      <c r="I39" s="56"/>
    </row>
    <row r="40" spans="3:9" s="14" customFormat="1" ht="14.4" hidden="1" x14ac:dyDescent="0.55000000000000004">
      <c r="C40" s="32" t="s">
        <v>27</v>
      </c>
      <c r="D40" s="61">
        <f>D29</f>
        <v>0</v>
      </c>
      <c r="E40" s="32"/>
      <c r="F40" s="32"/>
      <c r="G40" s="32"/>
      <c r="H40" s="16"/>
      <c r="I40" s="56"/>
    </row>
    <row r="41" spans="3:9" s="14" customFormat="1" ht="14.4" hidden="1" x14ac:dyDescent="0.55000000000000004">
      <c r="C41" s="32" t="s">
        <v>35</v>
      </c>
      <c r="D41" s="61">
        <f>D28</f>
        <v>0</v>
      </c>
      <c r="E41" s="32"/>
      <c r="F41" s="32"/>
      <c r="G41" s="32"/>
      <c r="H41" s="55"/>
      <c r="I41" s="56"/>
    </row>
    <row r="42" spans="3:9" s="14" customFormat="1" ht="14.4" hidden="1" x14ac:dyDescent="0.55000000000000004">
      <c r="C42" s="32" t="s">
        <v>36</v>
      </c>
      <c r="D42" s="59">
        <f>D15</f>
        <v>0</v>
      </c>
      <c r="E42" s="32"/>
      <c r="F42" s="32"/>
      <c r="G42" s="32"/>
      <c r="H42" s="55"/>
      <c r="I42" s="56"/>
    </row>
    <row r="43" spans="3:9" s="14" customFormat="1" ht="14.4" hidden="1" x14ac:dyDescent="0.55000000000000004">
      <c r="C43" s="32" t="s">
        <v>10</v>
      </c>
      <c r="D43" s="64" t="str">
        <f>IFERROR(-PMT(IF(D42&gt;0,D42,0.05)/12,(D40-D41),D39,0,0),"")</f>
        <v/>
      </c>
      <c r="E43" s="32"/>
      <c r="F43" s="32"/>
      <c r="G43" s="32"/>
      <c r="H43" s="55"/>
      <c r="I43" s="56"/>
    </row>
    <row r="44" spans="3:9" s="14" customFormat="1" ht="14.4" hidden="1" x14ac:dyDescent="0.55000000000000004">
      <c r="C44" s="32" t="s">
        <v>37</v>
      </c>
      <c r="D44" s="64">
        <f>IF(D41&lt;&gt;0,D39*IF(D42&gt;0,D42,0.05)/12,0)</f>
        <v>0</v>
      </c>
      <c r="E44" s="32"/>
      <c r="F44" s="32"/>
      <c r="G44" s="32"/>
      <c r="H44" s="55"/>
      <c r="I44" s="56"/>
    </row>
    <row r="45" spans="3:9" s="14" customFormat="1" ht="14.4" hidden="1" x14ac:dyDescent="0.55000000000000004">
      <c r="C45" s="32"/>
      <c r="D45" s="32"/>
      <c r="E45" s="32"/>
      <c r="F45" s="32"/>
      <c r="G45" s="32"/>
      <c r="H45" s="55"/>
      <c r="I45" s="56"/>
    </row>
    <row r="46" spans="3:9" s="14" customFormat="1" ht="14.4" hidden="1" x14ac:dyDescent="0.55000000000000004">
      <c r="C46" s="55" t="s">
        <v>38</v>
      </c>
      <c r="D46" s="55"/>
      <c r="E46" s="55"/>
      <c r="F46" s="55"/>
      <c r="G46" s="55"/>
      <c r="H46" s="55"/>
      <c r="I46" s="56"/>
    </row>
    <row r="47" spans="3:9" s="14" customFormat="1" ht="14.4" hidden="1" x14ac:dyDescent="0.55000000000000004">
      <c r="C47" s="32" t="s">
        <v>34</v>
      </c>
      <c r="D47" s="63">
        <f>D13</f>
        <v>0</v>
      </c>
      <c r="E47" s="32" t="s">
        <v>4</v>
      </c>
      <c r="F47" s="32"/>
      <c r="G47" s="32"/>
      <c r="H47" s="55"/>
      <c r="I47" s="56"/>
    </row>
    <row r="48" spans="3:9" s="14" customFormat="1" ht="14.4" hidden="1" x14ac:dyDescent="0.55000000000000004">
      <c r="C48" s="32" t="s">
        <v>39</v>
      </c>
      <c r="D48" s="61">
        <f>D14</f>
        <v>0</v>
      </c>
      <c r="E48" s="32"/>
      <c r="F48" s="32"/>
      <c r="G48" s="32"/>
      <c r="H48" s="55"/>
      <c r="I48" s="56"/>
    </row>
    <row r="49" spans="3:46" s="14" customFormat="1" ht="14.4" hidden="1" x14ac:dyDescent="0.55000000000000004">
      <c r="C49" s="32" t="s">
        <v>36</v>
      </c>
      <c r="D49" s="59">
        <f>D15</f>
        <v>0</v>
      </c>
      <c r="E49" s="32"/>
      <c r="F49" s="32"/>
      <c r="G49" s="32"/>
      <c r="H49" s="55"/>
      <c r="I49" s="56"/>
    </row>
    <row r="50" spans="3:46" s="14" customFormat="1" ht="14.4" hidden="1" x14ac:dyDescent="0.55000000000000004">
      <c r="C50" s="32" t="s">
        <v>10</v>
      </c>
      <c r="D50" s="64" t="str">
        <f>IFERROR(-PMT(IF(D49&gt;0,D49,0.05)/12,D48,D47,0,0),"")</f>
        <v/>
      </c>
      <c r="E50" s="32"/>
      <c r="F50" s="32"/>
      <c r="G50" s="32"/>
      <c r="H50" s="55"/>
      <c r="I50" s="56"/>
    </row>
    <row r="51" spans="3:46" s="4" customFormat="1" ht="14.4" hidden="1" x14ac:dyDescent="0.55000000000000004">
      <c r="C51" s="41"/>
      <c r="D51" s="41"/>
      <c r="E51" s="34"/>
      <c r="F51" s="34"/>
      <c r="G51" s="34"/>
      <c r="H51" s="26"/>
      <c r="I51" s="27"/>
      <c r="L51" s="3"/>
      <c r="M51" s="3"/>
      <c r="N51" s="14"/>
      <c r="O51" s="3"/>
      <c r="P51" s="3"/>
      <c r="Q51" s="3"/>
      <c r="R51" s="14"/>
      <c r="S51" s="14"/>
      <c r="T51" s="14"/>
      <c r="U51" s="3"/>
      <c r="V51" s="3"/>
      <c r="W51" s="3"/>
      <c r="X51" s="3"/>
      <c r="Y51" s="3"/>
      <c r="Z51" s="3"/>
      <c r="AA51" s="3"/>
      <c r="AB51" s="3"/>
      <c r="AC51" s="3"/>
      <c r="AD51" s="3"/>
      <c r="AE51" s="3"/>
      <c r="AF51" s="14"/>
      <c r="AG51" s="14"/>
      <c r="AH51" s="14"/>
      <c r="AI51" s="14"/>
      <c r="AJ51" s="14"/>
      <c r="AK51" s="14"/>
      <c r="AL51" s="14"/>
      <c r="AM51" s="14"/>
      <c r="AN51" s="14"/>
      <c r="AO51" s="14"/>
      <c r="AP51" s="14"/>
      <c r="AQ51" s="14"/>
      <c r="AR51" s="14"/>
      <c r="AS51" s="14"/>
      <c r="AT51" s="14"/>
    </row>
    <row r="52" spans="3:46" s="4" customFormat="1" ht="14.4" hidden="1" x14ac:dyDescent="0.55000000000000004">
      <c r="C52" s="41"/>
      <c r="D52" s="41"/>
      <c r="E52" s="34"/>
      <c r="F52" s="34"/>
      <c r="G52" s="34"/>
      <c r="H52" s="41"/>
      <c r="I52" s="27"/>
      <c r="L52" s="3"/>
      <c r="M52" s="3"/>
      <c r="N52" s="14"/>
      <c r="O52" s="3"/>
      <c r="P52" s="3"/>
      <c r="Q52" s="3"/>
      <c r="R52" s="14"/>
      <c r="S52" s="14"/>
      <c r="T52" s="14"/>
      <c r="U52" s="3"/>
      <c r="V52" s="3"/>
      <c r="W52" s="3"/>
      <c r="X52" s="3"/>
      <c r="Y52" s="3"/>
      <c r="Z52" s="3"/>
      <c r="AA52" s="3"/>
      <c r="AB52" s="3"/>
      <c r="AC52" s="3"/>
      <c r="AD52" s="3"/>
      <c r="AE52" s="3"/>
      <c r="AF52" s="14"/>
      <c r="AG52" s="14"/>
      <c r="AH52" s="14"/>
      <c r="AI52" s="14"/>
      <c r="AJ52" s="14"/>
      <c r="AK52" s="14"/>
      <c r="AL52" s="14"/>
      <c r="AM52" s="14"/>
      <c r="AN52" s="14"/>
      <c r="AO52" s="14"/>
      <c r="AP52" s="14"/>
      <c r="AQ52" s="14"/>
      <c r="AR52" s="14"/>
      <c r="AS52" s="14"/>
      <c r="AT52" s="14"/>
    </row>
    <row r="53" spans="3:46" s="4" customFormat="1" ht="14.4" x14ac:dyDescent="0.55000000000000004">
      <c r="C53" s="39" t="s">
        <v>40</v>
      </c>
      <c r="D53" s="41"/>
      <c r="E53" s="34"/>
      <c r="F53" s="34"/>
      <c r="G53" s="34"/>
      <c r="H53" s="41"/>
      <c r="I53" s="27"/>
      <c r="L53" s="3"/>
      <c r="M53" s="3"/>
      <c r="N53" s="14"/>
      <c r="O53" s="3"/>
      <c r="P53" s="3"/>
      <c r="Q53" s="3"/>
      <c r="R53" s="14"/>
      <c r="S53" s="14"/>
      <c r="T53" s="14"/>
      <c r="U53" s="3"/>
      <c r="V53" s="3"/>
      <c r="W53" s="3"/>
      <c r="X53" s="3"/>
      <c r="Y53" s="3"/>
      <c r="Z53" s="3"/>
      <c r="AA53" s="3"/>
      <c r="AB53" s="3"/>
      <c r="AC53" s="3"/>
      <c r="AD53" s="3"/>
      <c r="AE53" s="3"/>
      <c r="AF53" s="14"/>
      <c r="AG53" s="14"/>
      <c r="AH53" s="14"/>
      <c r="AI53" s="14"/>
      <c r="AJ53" s="14"/>
      <c r="AK53" s="14"/>
      <c r="AL53" s="14"/>
      <c r="AM53" s="14"/>
      <c r="AN53" s="14"/>
      <c r="AO53" s="14"/>
      <c r="AP53" s="14"/>
      <c r="AQ53" s="14"/>
      <c r="AR53" s="14"/>
      <c r="AS53" s="14"/>
      <c r="AT53" s="14"/>
    </row>
    <row r="54" spans="3:46" s="4" customFormat="1" ht="14.4" x14ac:dyDescent="0.55000000000000004">
      <c r="C54" s="41"/>
      <c r="D54" s="41" t="s">
        <v>41</v>
      </c>
      <c r="E54" s="34"/>
      <c r="F54" s="41" t="s">
        <v>42</v>
      </c>
      <c r="H54" s="48" t="s">
        <v>41</v>
      </c>
      <c r="I54" s="41" t="s">
        <v>42</v>
      </c>
      <c r="L54" s="3" t="s">
        <v>42</v>
      </c>
      <c r="M54" s="3"/>
      <c r="N54" s="14"/>
      <c r="O54" s="3"/>
      <c r="P54" s="3"/>
      <c r="Q54" s="3"/>
      <c r="R54" s="14"/>
      <c r="S54" s="14"/>
      <c r="T54" s="14"/>
      <c r="U54" s="3"/>
      <c r="V54" s="3"/>
      <c r="W54" s="3"/>
      <c r="X54" s="3"/>
      <c r="Y54" s="3"/>
      <c r="Z54" s="3"/>
      <c r="AA54" s="3"/>
      <c r="AB54" s="3"/>
      <c r="AC54" s="3"/>
      <c r="AD54" s="3"/>
      <c r="AE54" s="3"/>
      <c r="AF54" s="14"/>
      <c r="AG54" s="14"/>
      <c r="AH54" s="14"/>
      <c r="AI54" s="14"/>
      <c r="AJ54" s="14"/>
      <c r="AK54" s="14"/>
      <c r="AL54" s="14"/>
      <c r="AM54" s="14"/>
      <c r="AN54" s="14"/>
      <c r="AO54" s="14"/>
      <c r="AP54" s="14"/>
      <c r="AQ54" s="14"/>
      <c r="AR54" s="14"/>
      <c r="AS54" s="14"/>
      <c r="AT54" s="14"/>
    </row>
    <row r="55" spans="3:46" s="4" customFormat="1" ht="14.4" x14ac:dyDescent="0.55000000000000004">
      <c r="C55" s="41" t="s">
        <v>43</v>
      </c>
      <c r="D55" s="75" t="str">
        <f>IF(D15&lt;D25,"Pass","Fail")</f>
        <v>Fail</v>
      </c>
      <c r="E55" s="35"/>
      <c r="F55" s="75" t="str">
        <f>IF(D15&lt;D25,"Pass","Fail")</f>
        <v>Fail</v>
      </c>
      <c r="G55" s="77" t="s">
        <v>44</v>
      </c>
      <c r="H55" s="75" t="str">
        <f>IFERROR((D30-D43)*12,"")</f>
        <v/>
      </c>
      <c r="I55" s="75" t="str">
        <f>IFERROR((D30-D50)*12,"")</f>
        <v/>
      </c>
      <c r="L55" s="3"/>
      <c r="M55" s="3"/>
      <c r="N55" s="14"/>
      <c r="O55" s="3"/>
      <c r="P55" s="3"/>
      <c r="Q55" s="3"/>
      <c r="R55" s="14"/>
      <c r="S55" s="14"/>
      <c r="T55" s="14"/>
      <c r="U55" s="3"/>
      <c r="V55" s="3"/>
      <c r="W55" s="3"/>
      <c r="X55" s="3"/>
      <c r="Y55" s="3"/>
      <c r="Z55" s="3"/>
      <c r="AA55" s="3"/>
      <c r="AB55" s="3"/>
      <c r="AC55" s="3"/>
      <c r="AD55" s="3"/>
      <c r="AE55" s="3"/>
      <c r="AF55" s="14"/>
      <c r="AG55" s="14"/>
      <c r="AH55" s="14"/>
      <c r="AI55" s="14"/>
      <c r="AJ55" s="14"/>
      <c r="AK55" s="14"/>
      <c r="AL55" s="14"/>
      <c r="AM55" s="14"/>
      <c r="AN55" s="14"/>
      <c r="AO55" s="14"/>
      <c r="AP55" s="14"/>
      <c r="AQ55" s="14"/>
      <c r="AR55" s="14"/>
      <c r="AS55" s="14"/>
      <c r="AT55" s="14"/>
    </row>
    <row r="56" spans="3:46" s="4" customFormat="1" ht="21.75" customHeight="1" x14ac:dyDescent="0.55000000000000004">
      <c r="C56" s="66" t="s">
        <v>45</v>
      </c>
      <c r="D56" s="76"/>
      <c r="E56" s="35"/>
      <c r="F56" s="76"/>
      <c r="G56" s="77"/>
      <c r="H56" s="76"/>
      <c r="I56" s="76"/>
      <c r="L56" s="3"/>
      <c r="M56" s="3"/>
      <c r="N56" s="14"/>
      <c r="O56" s="3"/>
      <c r="P56" s="3"/>
      <c r="Q56" s="3"/>
      <c r="R56" s="14"/>
      <c r="S56" s="14"/>
      <c r="T56" s="14"/>
      <c r="U56" s="3"/>
      <c r="V56" s="3"/>
      <c r="W56" s="3"/>
      <c r="X56" s="3"/>
      <c r="Y56" s="3"/>
      <c r="Z56" s="3"/>
      <c r="AA56" s="3"/>
      <c r="AB56" s="3"/>
      <c r="AC56" s="3"/>
      <c r="AD56" s="3"/>
      <c r="AE56" s="3"/>
      <c r="AF56" s="14"/>
      <c r="AG56" s="14"/>
      <c r="AH56" s="14"/>
      <c r="AI56" s="14"/>
      <c r="AJ56" s="14"/>
      <c r="AK56" s="14"/>
      <c r="AL56" s="14"/>
      <c r="AM56" s="14"/>
      <c r="AN56" s="14"/>
      <c r="AO56" s="14"/>
      <c r="AP56" s="14"/>
      <c r="AQ56" s="14"/>
      <c r="AR56" s="14"/>
      <c r="AS56" s="14"/>
      <c r="AT56" s="14"/>
    </row>
    <row r="57" spans="3:46" s="4" customFormat="1" ht="14.4" x14ac:dyDescent="0.55000000000000004">
      <c r="C57" s="41" t="s">
        <v>46</v>
      </c>
      <c r="D57" s="75" t="str">
        <f>IF(H55&gt;0,"Pass","Fail")</f>
        <v>Pass</v>
      </c>
      <c r="E57" s="81"/>
      <c r="F57" s="75" t="str">
        <f>IF(I55&gt;0,"Pass","Fail")</f>
        <v>Pass</v>
      </c>
      <c r="G57" s="77"/>
      <c r="H57" s="41"/>
      <c r="I57" s="27"/>
      <c r="L57" s="3"/>
      <c r="M57" s="3"/>
      <c r="N57" s="14"/>
      <c r="O57" s="3"/>
      <c r="P57" s="3"/>
      <c r="Q57" s="3"/>
      <c r="R57" s="14"/>
      <c r="S57" s="14"/>
      <c r="T57" s="14"/>
      <c r="U57" s="3"/>
      <c r="V57" s="3"/>
      <c r="W57" s="3"/>
      <c r="X57" s="3"/>
      <c r="Y57" s="3"/>
      <c r="Z57" s="3"/>
      <c r="AA57" s="3"/>
      <c r="AB57" s="3"/>
      <c r="AC57" s="3"/>
      <c r="AD57" s="3"/>
      <c r="AE57" s="3"/>
      <c r="AF57" s="14"/>
      <c r="AG57" s="14"/>
      <c r="AH57" s="14"/>
      <c r="AI57" s="14"/>
      <c r="AJ57" s="14"/>
      <c r="AK57" s="14"/>
      <c r="AL57" s="14"/>
      <c r="AM57" s="14"/>
      <c r="AN57" s="14"/>
      <c r="AO57" s="14"/>
      <c r="AP57" s="14"/>
      <c r="AQ57" s="14"/>
      <c r="AR57" s="14"/>
      <c r="AS57" s="14"/>
      <c r="AT57" s="14"/>
    </row>
    <row r="58" spans="3:46" s="4" customFormat="1" ht="24" x14ac:dyDescent="0.55000000000000004">
      <c r="C58" s="65" t="s">
        <v>47</v>
      </c>
      <c r="D58" s="76"/>
      <c r="E58" s="82"/>
      <c r="F58" s="76"/>
      <c r="G58" s="77"/>
      <c r="H58" s="41"/>
      <c r="I58" s="27"/>
      <c r="L58" s="3"/>
      <c r="M58" s="3"/>
      <c r="N58" s="14"/>
      <c r="O58" s="3"/>
      <c r="P58" s="3"/>
      <c r="Q58" s="3"/>
      <c r="R58" s="14"/>
      <c r="S58" s="14"/>
      <c r="T58" s="14"/>
      <c r="U58" s="3"/>
      <c r="V58" s="3"/>
      <c r="W58" s="3"/>
      <c r="X58" s="3"/>
      <c r="Y58" s="3"/>
      <c r="Z58" s="3"/>
      <c r="AA58" s="3"/>
      <c r="AB58" s="3"/>
      <c r="AC58" s="3"/>
      <c r="AD58" s="3"/>
      <c r="AE58" s="3"/>
      <c r="AF58" s="14"/>
      <c r="AG58" s="14"/>
      <c r="AH58" s="14"/>
      <c r="AI58" s="14"/>
      <c r="AJ58" s="14"/>
      <c r="AK58" s="14"/>
      <c r="AL58" s="14"/>
      <c r="AM58" s="14"/>
      <c r="AN58" s="14"/>
      <c r="AO58" s="14"/>
      <c r="AP58" s="14"/>
      <c r="AQ58" s="14"/>
      <c r="AR58" s="14"/>
      <c r="AS58" s="14"/>
      <c r="AT58" s="14"/>
    </row>
    <row r="59" spans="3:46" s="4" customFormat="1" ht="14.4" x14ac:dyDescent="0.55000000000000004">
      <c r="C59" s="41" t="s">
        <v>48</v>
      </c>
      <c r="D59" s="75" t="str">
        <f>IF(H59&gt;0,"Pass","Fail")</f>
        <v>Pass</v>
      </c>
      <c r="E59" s="81"/>
      <c r="F59" s="75" t="str">
        <f>IF(I59&gt;0,"Pass","Fail")</f>
        <v>Pass</v>
      </c>
      <c r="G59" s="78" t="s">
        <v>49</v>
      </c>
      <c r="H59" s="75" t="str">
        <f>IFERROR(IF(D28&gt;0,D31*D28+D30*(D26-D27)-D43*D40,(D30-D43)*D40),"")</f>
        <v/>
      </c>
      <c r="I59" s="75" t="str">
        <f>IFERROR(IF(D28&gt;0,D31*D28+D30*(D26-D27)-D50*D48,D30*D29-D50*D48),"")</f>
        <v/>
      </c>
      <c r="L59" s="3"/>
      <c r="M59" s="3"/>
      <c r="N59" s="14"/>
      <c r="O59" s="3"/>
      <c r="P59" s="3"/>
      <c r="Q59" s="3"/>
      <c r="R59" s="14"/>
      <c r="S59" s="14"/>
      <c r="T59" s="14"/>
      <c r="U59" s="3"/>
      <c r="V59" s="3"/>
      <c r="W59" s="3"/>
      <c r="X59" s="3"/>
      <c r="Y59" s="3"/>
      <c r="Z59" s="3"/>
      <c r="AA59" s="3"/>
      <c r="AB59" s="3"/>
      <c r="AC59" s="3"/>
      <c r="AD59" s="3"/>
      <c r="AE59" s="3"/>
      <c r="AF59" s="14"/>
      <c r="AG59" s="14"/>
      <c r="AH59" s="14"/>
      <c r="AI59" s="14"/>
      <c r="AJ59" s="14"/>
      <c r="AK59" s="14"/>
      <c r="AL59" s="14"/>
      <c r="AM59" s="14"/>
      <c r="AN59" s="14"/>
      <c r="AO59" s="14"/>
      <c r="AP59" s="14"/>
      <c r="AQ59" s="14"/>
      <c r="AR59" s="14"/>
      <c r="AS59" s="14"/>
      <c r="AT59" s="14"/>
    </row>
    <row r="60" spans="3:46" s="4" customFormat="1" ht="24" x14ac:dyDescent="0.55000000000000004">
      <c r="C60" s="65" t="s">
        <v>50</v>
      </c>
      <c r="D60" s="76"/>
      <c r="E60" s="82"/>
      <c r="F60" s="76"/>
      <c r="G60" s="78"/>
      <c r="H60" s="76"/>
      <c r="I60" s="76"/>
      <c r="L60" s="3"/>
      <c r="M60" s="3"/>
      <c r="N60" s="14"/>
      <c r="O60" s="3"/>
      <c r="P60" s="3"/>
      <c r="Q60" s="3"/>
      <c r="R60" s="14"/>
      <c r="S60" s="14"/>
      <c r="T60" s="14"/>
      <c r="U60" s="3"/>
      <c r="V60" s="3"/>
      <c r="W60" s="3"/>
      <c r="X60" s="3"/>
      <c r="Y60" s="3"/>
      <c r="Z60" s="3"/>
      <c r="AA60" s="3"/>
      <c r="AB60" s="3"/>
      <c r="AC60" s="3"/>
      <c r="AD60" s="3"/>
      <c r="AE60" s="3"/>
      <c r="AF60" s="14"/>
      <c r="AG60" s="14"/>
      <c r="AH60" s="14"/>
      <c r="AI60" s="14"/>
      <c r="AJ60" s="14"/>
      <c r="AK60" s="14"/>
      <c r="AL60" s="14"/>
      <c r="AM60" s="14"/>
      <c r="AN60" s="14"/>
      <c r="AO60" s="14"/>
      <c r="AP60" s="14"/>
      <c r="AQ60" s="14"/>
      <c r="AR60" s="14"/>
      <c r="AS60" s="14"/>
      <c r="AT60" s="14"/>
    </row>
    <row r="61" spans="3:46" s="4" customFormat="1" ht="14.4" x14ac:dyDescent="0.55000000000000004">
      <c r="C61" s="41"/>
      <c r="D61" s="41"/>
      <c r="E61" s="34"/>
      <c r="F61" s="34"/>
      <c r="G61" s="34"/>
      <c r="H61" s="41"/>
      <c r="I61" s="27"/>
      <c r="L61" s="3"/>
      <c r="M61" s="3"/>
      <c r="N61" s="14"/>
      <c r="O61" s="3"/>
      <c r="P61" s="3"/>
      <c r="Q61" s="3"/>
      <c r="R61" s="14"/>
      <c r="S61" s="14"/>
      <c r="T61" s="14"/>
      <c r="U61" s="3"/>
      <c r="V61" s="3"/>
      <c r="W61" s="3"/>
      <c r="X61" s="3"/>
      <c r="Y61" s="3"/>
      <c r="Z61" s="3"/>
      <c r="AA61" s="3"/>
      <c r="AB61" s="3"/>
      <c r="AC61" s="3"/>
      <c r="AD61" s="3"/>
      <c r="AE61" s="3"/>
      <c r="AF61" s="14"/>
      <c r="AG61" s="14"/>
      <c r="AH61" s="14"/>
      <c r="AI61" s="14"/>
      <c r="AJ61" s="14"/>
      <c r="AK61" s="14"/>
      <c r="AL61" s="14"/>
      <c r="AM61" s="14"/>
      <c r="AN61" s="14"/>
      <c r="AO61" s="14"/>
      <c r="AP61" s="14"/>
      <c r="AQ61" s="14"/>
      <c r="AR61" s="14"/>
      <c r="AS61" s="14"/>
      <c r="AT61" s="14"/>
    </row>
    <row r="62" spans="3:46" s="4" customFormat="1" ht="14.4" x14ac:dyDescent="0.55000000000000004">
      <c r="C62" s="41"/>
      <c r="D62" s="41"/>
      <c r="E62" s="34"/>
      <c r="F62" s="34"/>
      <c r="G62" s="34"/>
      <c r="H62" s="41"/>
      <c r="I62" s="27"/>
      <c r="L62" s="3"/>
      <c r="M62" s="3"/>
      <c r="N62" s="14"/>
      <c r="O62" s="3"/>
      <c r="P62" s="3"/>
      <c r="Q62" s="3"/>
      <c r="R62" s="14"/>
      <c r="S62" s="14"/>
      <c r="T62" s="14"/>
      <c r="U62" s="3"/>
      <c r="V62" s="3"/>
      <c r="W62" s="3"/>
      <c r="X62" s="3"/>
      <c r="Y62" s="3"/>
      <c r="Z62" s="3"/>
      <c r="AA62" s="3"/>
      <c r="AB62" s="3"/>
      <c r="AC62" s="3"/>
      <c r="AD62" s="3"/>
      <c r="AE62" s="3"/>
      <c r="AF62" s="14"/>
      <c r="AG62" s="14"/>
      <c r="AH62" s="14"/>
      <c r="AI62" s="14"/>
      <c r="AJ62" s="14"/>
      <c r="AK62" s="14"/>
      <c r="AL62" s="14"/>
      <c r="AM62" s="14"/>
      <c r="AN62" s="14"/>
      <c r="AO62" s="14"/>
      <c r="AP62" s="14"/>
      <c r="AQ62" s="14"/>
      <c r="AR62" s="14"/>
      <c r="AS62" s="14"/>
      <c r="AT62" s="14"/>
    </row>
    <row r="63" spans="3:46" s="4" customFormat="1" ht="14.4" x14ac:dyDescent="0.55000000000000004">
      <c r="C63" s="41"/>
      <c r="D63" s="41"/>
      <c r="E63" s="34"/>
      <c r="F63" s="34"/>
      <c r="G63" s="74"/>
      <c r="H63" s="41"/>
      <c r="I63" s="27"/>
      <c r="L63" s="3"/>
      <c r="M63" s="3"/>
      <c r="N63" s="14"/>
      <c r="O63" s="3"/>
      <c r="P63" s="3"/>
      <c r="Q63" s="3"/>
      <c r="R63" s="14"/>
      <c r="S63" s="14"/>
      <c r="T63" s="14"/>
      <c r="U63" s="3"/>
      <c r="V63" s="3"/>
      <c r="W63" s="3"/>
      <c r="X63" s="3"/>
      <c r="Y63" s="3"/>
      <c r="Z63" s="3"/>
      <c r="AA63" s="3"/>
      <c r="AB63" s="3"/>
      <c r="AC63" s="3"/>
      <c r="AD63" s="3"/>
      <c r="AE63" s="3"/>
      <c r="AF63" s="14"/>
      <c r="AG63" s="14"/>
      <c r="AH63" s="14"/>
      <c r="AI63" s="14"/>
      <c r="AJ63" s="14"/>
      <c r="AK63" s="14"/>
      <c r="AL63" s="14"/>
      <c r="AM63" s="14"/>
      <c r="AN63" s="14"/>
      <c r="AO63" s="14"/>
      <c r="AP63" s="14"/>
      <c r="AQ63" s="14"/>
      <c r="AR63" s="14"/>
      <c r="AS63" s="14"/>
      <c r="AT63" s="14"/>
    </row>
    <row r="64" spans="3:46" s="4" customFormat="1" ht="14.4" x14ac:dyDescent="0.55000000000000004">
      <c r="C64" s="41"/>
      <c r="D64" s="41"/>
      <c r="E64" s="34"/>
      <c r="F64" s="34"/>
      <c r="G64" s="74"/>
      <c r="H64" s="41"/>
      <c r="I64" s="27"/>
      <c r="L64" s="3"/>
      <c r="M64" s="3"/>
      <c r="N64" s="14"/>
      <c r="O64" s="3"/>
      <c r="P64" s="3"/>
      <c r="Q64" s="3"/>
      <c r="R64" s="14"/>
      <c r="S64" s="14"/>
      <c r="T64" s="14"/>
      <c r="U64" s="3"/>
      <c r="V64" s="3"/>
      <c r="W64" s="3"/>
      <c r="X64" s="3"/>
      <c r="Y64" s="3"/>
      <c r="Z64" s="3"/>
      <c r="AA64" s="3"/>
      <c r="AB64" s="3"/>
      <c r="AC64" s="3"/>
      <c r="AD64" s="3"/>
      <c r="AE64" s="3"/>
      <c r="AF64" s="14"/>
      <c r="AG64" s="14"/>
      <c r="AH64" s="14"/>
      <c r="AI64" s="14"/>
      <c r="AJ64" s="14"/>
      <c r="AK64" s="14"/>
      <c r="AL64" s="14"/>
      <c r="AM64" s="14"/>
      <c r="AN64" s="14"/>
      <c r="AO64" s="14"/>
      <c r="AP64" s="14"/>
      <c r="AQ64" s="14"/>
      <c r="AR64" s="14"/>
      <c r="AS64" s="14"/>
      <c r="AT64" s="14"/>
    </row>
    <row r="65" spans="12:31" x14ac:dyDescent="0.35">
      <c r="L65" s="21"/>
      <c r="M65" s="21"/>
      <c r="N65" s="21"/>
      <c r="O65" s="21"/>
      <c r="R65" s="21"/>
      <c r="S65" s="21"/>
      <c r="T65" s="21"/>
      <c r="U65" s="21"/>
      <c r="V65" s="21"/>
      <c r="W65" s="21"/>
      <c r="X65" s="21"/>
      <c r="Y65" s="21"/>
      <c r="Z65" s="21"/>
      <c r="AA65" s="21"/>
      <c r="AB65" s="21"/>
      <c r="AC65" s="21"/>
      <c r="AD65" s="21"/>
      <c r="AE65" s="21"/>
    </row>
  </sheetData>
  <sheetProtection algorithmName="SHA-512" hashValue="j52J3LalDm3nM51S+Ipfq6Ju3bsg4pDRZjqYUnfoWmk47PC2Wolci6UbxF2mWRwUkYu0k2Om47AW/+AG+wXigA==" saltValue="jNdQE1Q2HVRQ6+QzZJmzNQ==" spinCount="100000" sheet="1" objects="1" scenarios="1" selectLockedCells="1"/>
  <mergeCells count="17">
    <mergeCell ref="I59:I60"/>
    <mergeCell ref="C5:I5"/>
    <mergeCell ref="C6:I6"/>
    <mergeCell ref="E57:E58"/>
    <mergeCell ref="E59:E60"/>
    <mergeCell ref="H55:H56"/>
    <mergeCell ref="I55:I56"/>
    <mergeCell ref="H59:H60"/>
    <mergeCell ref="G63:G64"/>
    <mergeCell ref="D55:D56"/>
    <mergeCell ref="F55:F56"/>
    <mergeCell ref="D57:D58"/>
    <mergeCell ref="F57:F58"/>
    <mergeCell ref="D59:D60"/>
    <mergeCell ref="F59:F60"/>
    <mergeCell ref="G55:G58"/>
    <mergeCell ref="G59:G60"/>
  </mergeCells>
  <conditionalFormatting sqref="D55:D56">
    <cfRule type="cellIs" dxfId="12" priority="13" operator="equal">
      <formula>"Fail"</formula>
    </cfRule>
    <cfRule type="cellIs" dxfId="11" priority="14" operator="equal">
      <formula>"Pass"</formula>
    </cfRule>
  </conditionalFormatting>
  <conditionalFormatting sqref="F55:F56">
    <cfRule type="cellIs" dxfId="10" priority="11" operator="equal">
      <formula>"Fail"</formula>
    </cfRule>
    <cfRule type="cellIs" dxfId="9" priority="12" operator="equal">
      <formula>"Pass"</formula>
    </cfRule>
  </conditionalFormatting>
  <conditionalFormatting sqref="D57:F60">
    <cfRule type="cellIs" dxfId="8" priority="9" operator="equal">
      <formula>"Fail"</formula>
    </cfRule>
    <cfRule type="cellIs" dxfId="7" priority="10" operator="equal">
      <formula>"Pass"</formula>
    </cfRule>
  </conditionalFormatting>
  <conditionalFormatting sqref="H55:I56">
    <cfRule type="cellIs" dxfId="6" priority="5" operator="lessThanOrEqual">
      <formula>0</formula>
    </cfRule>
    <cfRule type="cellIs" dxfId="5" priority="6" operator="greaterThan">
      <formula>0</formula>
    </cfRule>
  </conditionalFormatting>
  <conditionalFormatting sqref="H59:I60">
    <cfRule type="cellIs" dxfId="4" priority="3" operator="lessThanOrEqual">
      <formula>0</formula>
    </cfRule>
    <cfRule type="cellIs" dxfId="3" priority="4" operator="greaterThan">
      <formula>0</formula>
    </cfRule>
  </conditionalFormatting>
  <conditionalFormatting sqref="F18">
    <cfRule type="cellIs" dxfId="2" priority="1" operator="equal">
      <formula>"Fail - LVR&gt;80%"</formula>
    </cfRule>
  </conditionalFormatting>
  <dataValidations count="5">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D25" xr:uid="{E7EF2394-2B14-45D9-9E8A-10B5F0DC5FAA}"/>
    <dataValidation type="whole" allowBlank="1" showErrorMessage="1" errorTitle="Maximum Loan Amount" error="Exceeds Maximum Loan Amount" prompt="Maximum loan amount for this product is $5,000,000" sqref="D27" xr:uid="{08F0C4BD-A9DD-49EF-82BF-3674A52DEBBA}">
      <formula1>0</formula1>
      <formula2>1500000</formula2>
    </dataValidation>
    <dataValidation type="whole" allowBlank="1" showInputMessage="1" showErrorMessage="1" error="Max 30 Years / 360 Months" sqref="D14" xr:uid="{E079C7A5-676D-4220-9A38-0137EFBB35A6}">
      <formula1>1</formula1>
      <formula2>360</formula2>
    </dataValidation>
    <dataValidation type="decimal" allowBlank="1" showErrorMessage="1" error="Failure: LVR&gt;80%" sqref="D18" xr:uid="{40F4D08F-441D-4D2F-93B9-0715F92D92F4}">
      <formula1>0</formula1>
      <formula2>0.8</formula2>
    </dataValidation>
    <dataValidation operator="lessThanOrEqual" allowBlank="1" showInputMessage="1" showErrorMessage="1" error="Max Loan Amount is $4M" sqref="D13" xr:uid="{302CFD31-609B-45B6-ACE7-6F77057F2A2C}"/>
  </dataValidations>
  <pageMargins left="0.70866141732283472" right="0.70866141732283472" top="0.74803149606299213" bottom="0.74803149606299213" header="0.31496062992125984" footer="0.31496062992125984"/>
  <pageSetup paperSize="9" scale="67"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B1:AR47"/>
  <sheetViews>
    <sheetView zoomScale="85" zoomScaleNormal="85" workbookViewId="0">
      <selection activeCell="F28" sqref="F28"/>
    </sheetView>
  </sheetViews>
  <sheetFormatPr defaultColWidth="9.15625" defaultRowHeight="11.1" x14ac:dyDescent="0.35"/>
  <cols>
    <col min="1" max="1" width="2.15625" style="19" customWidth="1"/>
    <col min="2" max="2" width="3.15625" style="19" customWidth="1"/>
    <col min="3" max="3" width="42.47265625" style="19" customWidth="1"/>
    <col min="4" max="4" width="17.47265625" style="19" customWidth="1"/>
    <col min="5" max="5" width="7" style="19" hidden="1" customWidth="1"/>
    <col min="6" max="6" width="27.15625" style="20" customWidth="1"/>
    <col min="7" max="7" width="34.5234375" style="20" customWidth="1"/>
    <col min="8" max="9" width="1.47265625" style="19" customWidth="1"/>
    <col min="10" max="13" width="9.15625" style="19"/>
    <col min="14" max="14" width="10.5234375" style="21" bestFit="1" customWidth="1"/>
    <col min="15" max="15" width="9.15625" style="21"/>
    <col min="16" max="16384" width="9.15625" style="19"/>
  </cols>
  <sheetData>
    <row r="1" spans="2:44" ht="6.75" customHeight="1" x14ac:dyDescent="0.35"/>
    <row r="3" spans="2:44" x14ac:dyDescent="0.35">
      <c r="J3" s="21"/>
      <c r="K3" s="21"/>
      <c r="L3" s="21"/>
      <c r="M3" s="21"/>
      <c r="P3" s="21"/>
      <c r="Q3" s="21"/>
      <c r="R3" s="21"/>
      <c r="S3" s="21"/>
      <c r="T3" s="21"/>
      <c r="U3" s="21"/>
      <c r="V3" s="21"/>
      <c r="W3" s="21"/>
      <c r="X3" s="21"/>
      <c r="Y3" s="21"/>
      <c r="Z3" s="21"/>
      <c r="AA3" s="21"/>
      <c r="AB3" s="21"/>
      <c r="AC3" s="21"/>
      <c r="AD3" s="22"/>
      <c r="AE3" s="22"/>
      <c r="AF3" s="22"/>
      <c r="AG3" s="22"/>
      <c r="AH3" s="22"/>
      <c r="AI3" s="22"/>
      <c r="AJ3" s="22"/>
      <c r="AK3" s="22"/>
      <c r="AL3" s="22"/>
      <c r="AM3" s="22"/>
      <c r="AN3" s="22"/>
      <c r="AO3" s="22"/>
      <c r="AP3" s="22"/>
      <c r="AQ3" s="22"/>
      <c r="AR3" s="22"/>
    </row>
    <row r="4" spans="2:44" x14ac:dyDescent="0.35">
      <c r="J4" s="21"/>
      <c r="K4" s="21"/>
      <c r="L4" s="21"/>
      <c r="M4" s="21"/>
      <c r="P4" s="21"/>
      <c r="Q4" s="21"/>
      <c r="R4" s="21"/>
      <c r="S4" s="21"/>
      <c r="T4" s="21"/>
      <c r="U4" s="21"/>
      <c r="V4" s="21"/>
      <c r="W4" s="21"/>
      <c r="X4" s="21"/>
      <c r="Y4" s="21"/>
      <c r="Z4" s="21"/>
      <c r="AA4" s="21"/>
      <c r="AB4" s="21"/>
      <c r="AC4" s="21"/>
      <c r="AD4" s="22"/>
      <c r="AE4" s="22"/>
      <c r="AF4" s="22"/>
      <c r="AG4" s="22"/>
      <c r="AH4" s="22"/>
      <c r="AI4" s="22"/>
      <c r="AJ4" s="22"/>
      <c r="AK4" s="22"/>
      <c r="AL4" s="22"/>
      <c r="AM4" s="22"/>
      <c r="AN4" s="22"/>
      <c r="AO4" s="22"/>
      <c r="AP4" s="22"/>
      <c r="AQ4" s="22"/>
      <c r="AR4" s="22"/>
    </row>
    <row r="5" spans="2:44" ht="39" customHeight="1" x14ac:dyDescent="0.6">
      <c r="C5" s="79" t="s">
        <v>51</v>
      </c>
      <c r="D5" s="79"/>
      <c r="E5" s="79"/>
      <c r="F5" s="79"/>
      <c r="G5" s="79"/>
      <c r="H5" s="23"/>
      <c r="I5" s="23"/>
      <c r="J5" s="24"/>
      <c r="K5" s="24"/>
      <c r="L5" s="21"/>
      <c r="M5" s="21"/>
      <c r="P5" s="21"/>
      <c r="Q5" s="21"/>
      <c r="R5" s="21"/>
      <c r="S5" s="21"/>
      <c r="T5" s="21"/>
      <c r="U5" s="21"/>
      <c r="V5" s="21"/>
      <c r="W5" s="21"/>
      <c r="X5" s="21"/>
      <c r="Y5" s="21"/>
      <c r="Z5" s="21"/>
      <c r="AA5" s="21"/>
      <c r="AB5" s="21"/>
      <c r="AC5" s="21"/>
      <c r="AD5" s="22"/>
      <c r="AE5" s="22"/>
      <c r="AF5" s="22"/>
      <c r="AG5" s="22"/>
      <c r="AH5" s="22"/>
      <c r="AI5" s="22"/>
      <c r="AJ5" s="22"/>
      <c r="AK5" s="22"/>
      <c r="AL5" s="22"/>
      <c r="AM5" s="22"/>
      <c r="AN5" s="22"/>
      <c r="AO5" s="22"/>
      <c r="AP5" s="22"/>
      <c r="AQ5" s="22"/>
      <c r="AR5" s="22"/>
    </row>
    <row r="6" spans="2:44" ht="12.75" customHeight="1" x14ac:dyDescent="0.35">
      <c r="C6" s="80"/>
      <c r="D6" s="80"/>
      <c r="E6" s="80"/>
      <c r="F6" s="80"/>
      <c r="G6" s="80"/>
      <c r="H6" s="23"/>
      <c r="I6" s="23"/>
      <c r="J6" s="24"/>
      <c r="K6" s="24"/>
      <c r="L6" s="21"/>
      <c r="M6" s="21"/>
      <c r="P6" s="21"/>
      <c r="Q6" s="21"/>
      <c r="R6" s="21"/>
      <c r="S6" s="21"/>
      <c r="T6" s="21"/>
      <c r="U6" s="21"/>
      <c r="V6" s="21"/>
      <c r="W6" s="21"/>
      <c r="X6" s="21"/>
      <c r="Y6" s="21"/>
      <c r="Z6" s="21"/>
      <c r="AA6" s="21"/>
      <c r="AB6" s="21"/>
      <c r="AC6" s="21"/>
      <c r="AD6" s="22"/>
      <c r="AE6" s="22"/>
      <c r="AF6" s="22"/>
      <c r="AG6" s="22"/>
      <c r="AH6" s="22"/>
      <c r="AI6" s="22"/>
      <c r="AJ6" s="22"/>
      <c r="AK6" s="22"/>
      <c r="AL6" s="22"/>
      <c r="AM6" s="22"/>
      <c r="AN6" s="22"/>
      <c r="AO6" s="22"/>
      <c r="AP6" s="22"/>
      <c r="AQ6" s="22"/>
      <c r="AR6" s="22"/>
    </row>
    <row r="7" spans="2:44" ht="1.5" customHeight="1" x14ac:dyDescent="0.35">
      <c r="J7" s="21"/>
      <c r="K7" s="21"/>
      <c r="L7" s="21"/>
      <c r="M7" s="21" t="s">
        <v>1</v>
      </c>
      <c r="P7" s="21"/>
      <c r="Q7" s="21"/>
      <c r="R7" s="21"/>
      <c r="S7" s="21"/>
      <c r="T7" s="21"/>
      <c r="U7" s="21"/>
      <c r="V7" s="21"/>
      <c r="W7" s="21"/>
      <c r="X7" s="21"/>
      <c r="Y7" s="21"/>
      <c r="Z7" s="21"/>
      <c r="AA7" s="21"/>
      <c r="AB7" s="21"/>
      <c r="AC7" s="21"/>
      <c r="AD7" s="22"/>
      <c r="AE7" s="22"/>
      <c r="AF7" s="22"/>
      <c r="AG7" s="22"/>
      <c r="AH7" s="22"/>
      <c r="AI7" s="22"/>
      <c r="AJ7" s="22"/>
      <c r="AK7" s="22"/>
      <c r="AL7" s="22"/>
      <c r="AM7" s="22"/>
      <c r="AN7" s="22"/>
      <c r="AO7" s="22"/>
      <c r="AP7" s="22"/>
      <c r="AQ7" s="22"/>
      <c r="AR7" s="22"/>
    </row>
    <row r="8" spans="2:44" s="4" customFormat="1" ht="14.4" x14ac:dyDescent="0.55000000000000004">
      <c r="C8" s="25"/>
      <c r="D8" s="25"/>
      <c r="E8" s="25"/>
      <c r="F8" s="25"/>
      <c r="G8" s="39" t="s">
        <v>129</v>
      </c>
      <c r="J8" s="3"/>
      <c r="K8" s="3"/>
      <c r="L8" s="3"/>
      <c r="M8" s="3">
        <v>1</v>
      </c>
      <c r="N8" s="3"/>
      <c r="O8" s="3"/>
      <c r="P8" s="2"/>
      <c r="Q8" s="15"/>
      <c r="R8" s="3"/>
      <c r="S8" s="3"/>
      <c r="T8" s="3"/>
      <c r="U8" s="3"/>
      <c r="V8" s="3"/>
      <c r="W8" s="3"/>
      <c r="X8" s="3"/>
      <c r="Y8" s="3"/>
      <c r="Z8" s="3"/>
      <c r="AA8" s="3"/>
      <c r="AB8" s="3"/>
      <c r="AC8" s="3"/>
      <c r="AD8" s="14"/>
      <c r="AE8" s="14"/>
      <c r="AF8" s="14"/>
      <c r="AG8" s="14"/>
      <c r="AH8" s="14"/>
      <c r="AI8" s="14"/>
      <c r="AJ8" s="14"/>
      <c r="AK8" s="14"/>
      <c r="AL8" s="14"/>
      <c r="AM8" s="14"/>
      <c r="AN8" s="14"/>
      <c r="AO8" s="14"/>
      <c r="AP8" s="14"/>
      <c r="AQ8" s="14"/>
      <c r="AR8" s="14"/>
    </row>
    <row r="9" spans="2:44" s="26" customFormat="1" ht="14.4" x14ac:dyDescent="0.55000000000000004">
      <c r="C9" s="13"/>
      <c r="J9" s="15"/>
      <c r="K9" s="15"/>
      <c r="L9" s="16"/>
      <c r="M9" s="15">
        <v>3</v>
      </c>
      <c r="N9" s="15"/>
      <c r="O9" s="15"/>
      <c r="P9" s="16"/>
      <c r="Q9" s="16"/>
      <c r="R9" s="16"/>
      <c r="S9" s="15"/>
      <c r="T9" s="15"/>
      <c r="U9" s="15"/>
      <c r="V9" s="15"/>
      <c r="W9" s="15"/>
      <c r="X9" s="15"/>
      <c r="Y9" s="15"/>
      <c r="Z9" s="15"/>
      <c r="AA9" s="15"/>
      <c r="AB9" s="15"/>
      <c r="AC9" s="15"/>
      <c r="AD9" s="16"/>
      <c r="AE9" s="16"/>
      <c r="AF9" s="16"/>
      <c r="AG9" s="16"/>
      <c r="AH9" s="16"/>
      <c r="AI9" s="16"/>
      <c r="AJ9" s="16"/>
      <c r="AK9" s="16"/>
      <c r="AL9" s="16"/>
      <c r="AM9" s="16"/>
      <c r="AN9" s="16"/>
      <c r="AO9" s="16"/>
      <c r="AP9" s="16"/>
      <c r="AQ9" s="16"/>
      <c r="AR9" s="16"/>
    </row>
    <row r="10" spans="2:44" s="4" customFormat="1" ht="14.4" x14ac:dyDescent="0.55000000000000004">
      <c r="C10" s="39" t="s">
        <v>52</v>
      </c>
      <c r="D10" s="25"/>
      <c r="E10" s="25"/>
      <c r="F10" s="25"/>
      <c r="G10" s="27"/>
      <c r="J10" s="3"/>
      <c r="K10" s="3"/>
      <c r="L10" s="14"/>
      <c r="M10" s="3">
        <v>4</v>
      </c>
      <c r="N10" s="3"/>
      <c r="O10" s="3"/>
      <c r="P10" s="14"/>
      <c r="Q10" s="14"/>
      <c r="R10" s="14"/>
      <c r="S10" s="3"/>
      <c r="T10" s="3"/>
      <c r="U10" s="3"/>
      <c r="V10" s="3"/>
      <c r="W10" s="3"/>
      <c r="X10" s="3"/>
      <c r="Y10" s="3"/>
      <c r="Z10" s="3"/>
      <c r="AA10" s="3"/>
      <c r="AB10" s="3"/>
      <c r="AC10" s="3"/>
      <c r="AD10" s="14"/>
      <c r="AE10" s="14"/>
      <c r="AF10" s="14"/>
      <c r="AG10" s="14"/>
      <c r="AH10" s="14"/>
      <c r="AI10" s="14"/>
      <c r="AJ10" s="14"/>
      <c r="AK10" s="14"/>
      <c r="AL10" s="14"/>
      <c r="AM10" s="14"/>
      <c r="AN10" s="14"/>
      <c r="AO10" s="14"/>
      <c r="AP10" s="14"/>
      <c r="AQ10" s="14"/>
      <c r="AR10" s="14"/>
    </row>
    <row r="11" spans="2:44" s="4" customFormat="1" ht="14.4" x14ac:dyDescent="0.55000000000000004">
      <c r="C11" s="92" t="s">
        <v>53</v>
      </c>
      <c r="D11" s="92"/>
      <c r="E11" s="34" t="s">
        <v>4</v>
      </c>
      <c r="F11" s="33"/>
      <c r="G11" s="27"/>
      <c r="J11" s="3"/>
      <c r="K11" s="3"/>
      <c r="L11" s="14"/>
      <c r="M11" s="3">
        <v>5</v>
      </c>
      <c r="N11" s="3" t="s">
        <v>5</v>
      </c>
      <c r="O11" s="3">
        <v>52</v>
      </c>
      <c r="P11" s="14"/>
      <c r="Q11" s="14"/>
      <c r="R11" s="14"/>
      <c r="S11" s="3"/>
      <c r="T11" s="3"/>
      <c r="U11" s="3"/>
      <c r="V11" s="3"/>
      <c r="W11" s="3"/>
      <c r="X11" s="3"/>
      <c r="Y11" s="3"/>
      <c r="Z11" s="3"/>
      <c r="AA11" s="3"/>
      <c r="AB11" s="3"/>
      <c r="AC11" s="3"/>
      <c r="AD11" s="14"/>
      <c r="AE11" s="14"/>
      <c r="AF11" s="14"/>
      <c r="AG11" s="14"/>
      <c r="AH11" s="14"/>
      <c r="AI11" s="14"/>
      <c r="AJ11" s="14"/>
      <c r="AK11" s="14"/>
      <c r="AL11" s="14"/>
      <c r="AM11" s="14"/>
      <c r="AN11" s="14"/>
      <c r="AO11" s="14"/>
      <c r="AP11" s="14"/>
      <c r="AQ11" s="14"/>
      <c r="AR11" s="14"/>
    </row>
    <row r="12" spans="2:44" s="4" customFormat="1" ht="14.4" x14ac:dyDescent="0.55000000000000004">
      <c r="B12" s="14"/>
      <c r="C12" s="92" t="s">
        <v>54</v>
      </c>
      <c r="D12" s="92"/>
      <c r="E12" s="34" t="s">
        <v>22</v>
      </c>
      <c r="F12" s="35"/>
      <c r="G12" s="28"/>
      <c r="J12" s="3"/>
      <c r="K12" s="3"/>
      <c r="L12" s="14"/>
      <c r="M12" s="3">
        <v>6</v>
      </c>
      <c r="N12" s="3" t="s">
        <v>24</v>
      </c>
      <c r="O12" s="3">
        <v>26</v>
      </c>
      <c r="P12" s="14"/>
      <c r="Q12" s="14"/>
      <c r="R12" s="14"/>
      <c r="S12" s="3"/>
      <c r="T12" s="3"/>
      <c r="U12" s="3"/>
      <c r="V12" s="3"/>
      <c r="W12" s="3"/>
      <c r="X12" s="3"/>
      <c r="Y12" s="3"/>
      <c r="Z12" s="3"/>
      <c r="AA12" s="3"/>
      <c r="AB12" s="3"/>
      <c r="AC12" s="3"/>
      <c r="AD12" s="14"/>
      <c r="AE12" s="14"/>
      <c r="AF12" s="14"/>
      <c r="AG12" s="14"/>
      <c r="AH12" s="14"/>
      <c r="AI12" s="14"/>
      <c r="AJ12" s="14"/>
      <c r="AK12" s="14"/>
      <c r="AL12" s="14"/>
      <c r="AM12" s="14"/>
      <c r="AN12" s="14"/>
      <c r="AO12" s="14"/>
      <c r="AP12" s="14"/>
      <c r="AQ12" s="14"/>
      <c r="AR12" s="14"/>
    </row>
    <row r="13" spans="2:44" s="4" customFormat="1" ht="14.4" x14ac:dyDescent="0.55000000000000004">
      <c r="C13" s="92" t="s">
        <v>55</v>
      </c>
      <c r="D13" s="92"/>
      <c r="E13" s="34"/>
      <c r="F13" s="17">
        <f>MAX(F14+2%,5.6%)</f>
        <v>5.5999999999999994E-2</v>
      </c>
      <c r="G13" s="1"/>
      <c r="J13" s="3"/>
      <c r="K13" s="3"/>
      <c r="L13" s="14"/>
      <c r="M13" s="3">
        <v>7</v>
      </c>
      <c r="N13" s="3" t="s">
        <v>26</v>
      </c>
      <c r="O13" s="3">
        <v>12</v>
      </c>
      <c r="P13" s="14"/>
      <c r="Q13" s="14"/>
      <c r="R13" s="14"/>
      <c r="S13" s="3"/>
      <c r="T13" s="3"/>
      <c r="U13" s="3"/>
      <c r="V13" s="3"/>
      <c r="W13" s="3"/>
      <c r="X13" s="3"/>
      <c r="Y13" s="3"/>
      <c r="Z13" s="3"/>
      <c r="AA13" s="3"/>
      <c r="AB13" s="3"/>
      <c r="AC13" s="3"/>
      <c r="AD13" s="14"/>
      <c r="AE13" s="14"/>
      <c r="AF13" s="14"/>
      <c r="AG13" s="14"/>
      <c r="AH13" s="14"/>
      <c r="AI13" s="14"/>
      <c r="AJ13" s="14"/>
      <c r="AK13" s="14"/>
      <c r="AL13" s="14"/>
      <c r="AM13" s="14"/>
      <c r="AN13" s="14"/>
      <c r="AO13" s="14"/>
      <c r="AP13" s="14"/>
      <c r="AQ13" s="14"/>
      <c r="AR13" s="14"/>
    </row>
    <row r="14" spans="2:44" s="4" customFormat="1" ht="14.4" x14ac:dyDescent="0.55000000000000004">
      <c r="C14" s="92" t="s">
        <v>56</v>
      </c>
      <c r="D14" s="92"/>
      <c r="E14" s="34" t="s">
        <v>18</v>
      </c>
      <c r="F14" s="36"/>
      <c r="G14" s="27"/>
      <c r="J14" s="3"/>
      <c r="K14" s="3"/>
      <c r="L14" s="14"/>
      <c r="M14" s="3">
        <v>8</v>
      </c>
      <c r="N14" s="3" t="s">
        <v>19</v>
      </c>
      <c r="O14" s="3">
        <v>1</v>
      </c>
      <c r="P14" s="14"/>
      <c r="Q14" s="14"/>
      <c r="R14" s="14"/>
      <c r="S14" s="3"/>
      <c r="T14" s="3"/>
      <c r="U14" s="3"/>
      <c r="V14" s="3"/>
      <c r="W14" s="3"/>
      <c r="X14" s="3"/>
      <c r="Y14" s="3"/>
      <c r="Z14" s="3"/>
      <c r="AA14" s="3"/>
      <c r="AB14" s="3"/>
      <c r="AC14" s="3"/>
      <c r="AD14" s="14"/>
      <c r="AE14" s="14"/>
      <c r="AF14" s="14"/>
      <c r="AG14" s="14"/>
      <c r="AH14" s="14"/>
      <c r="AI14" s="14"/>
      <c r="AJ14" s="14"/>
      <c r="AK14" s="14"/>
      <c r="AL14" s="14"/>
      <c r="AM14" s="14"/>
      <c r="AN14" s="14"/>
      <c r="AO14" s="14"/>
      <c r="AP14" s="14"/>
      <c r="AQ14" s="14"/>
      <c r="AR14" s="14"/>
    </row>
    <row r="15" spans="2:44" s="4" customFormat="1" ht="14.4" x14ac:dyDescent="0.55000000000000004">
      <c r="C15" s="92" t="s">
        <v>57</v>
      </c>
      <c r="D15" s="92"/>
      <c r="E15" s="34" t="s">
        <v>29</v>
      </c>
      <c r="F15" s="33"/>
      <c r="G15" s="27"/>
      <c r="J15" s="3"/>
      <c r="K15" s="3"/>
      <c r="L15" s="14"/>
      <c r="M15" s="3">
        <v>9</v>
      </c>
      <c r="N15" s="3"/>
      <c r="O15" s="3"/>
      <c r="P15" s="14"/>
      <c r="Q15" s="14"/>
      <c r="R15" s="14"/>
      <c r="S15" s="3"/>
      <c r="T15" s="3"/>
      <c r="U15" s="3"/>
      <c r="V15" s="3"/>
      <c r="W15" s="3"/>
      <c r="X15" s="3"/>
      <c r="Y15" s="3"/>
      <c r="Z15" s="3"/>
      <c r="AA15" s="3"/>
      <c r="AB15" s="3"/>
      <c r="AC15" s="3"/>
      <c r="AD15" s="14"/>
      <c r="AE15" s="14"/>
      <c r="AF15" s="14"/>
      <c r="AG15" s="14"/>
      <c r="AH15" s="14"/>
      <c r="AI15" s="14"/>
      <c r="AJ15" s="14"/>
      <c r="AK15" s="14"/>
      <c r="AL15" s="14"/>
      <c r="AM15" s="14"/>
      <c r="AN15" s="14"/>
      <c r="AO15" s="14"/>
      <c r="AP15" s="14"/>
      <c r="AQ15" s="14"/>
      <c r="AR15" s="14"/>
    </row>
    <row r="16" spans="2:44" s="4" customFormat="1" ht="14.4" x14ac:dyDescent="0.55000000000000004">
      <c r="C16" s="92" t="s">
        <v>1</v>
      </c>
      <c r="D16" s="92"/>
      <c r="E16" s="34" t="s">
        <v>31</v>
      </c>
      <c r="F16" s="33"/>
      <c r="G16" s="27"/>
      <c r="J16" s="3"/>
      <c r="K16" s="3"/>
      <c r="L16" s="14"/>
      <c r="M16" s="3">
        <v>10</v>
      </c>
      <c r="N16" s="3"/>
      <c r="O16" s="3"/>
      <c r="P16" s="14"/>
      <c r="Q16" s="14"/>
      <c r="R16" s="14"/>
      <c r="S16" s="3"/>
      <c r="T16" s="3"/>
      <c r="U16" s="3"/>
      <c r="V16" s="3"/>
      <c r="W16" s="3"/>
      <c r="X16" s="3"/>
      <c r="Y16" s="3"/>
      <c r="Z16" s="3"/>
      <c r="AA16" s="3"/>
      <c r="AB16" s="3"/>
      <c r="AC16" s="3"/>
      <c r="AD16" s="14"/>
      <c r="AE16" s="14"/>
      <c r="AF16" s="14"/>
      <c r="AG16" s="14"/>
      <c r="AH16" s="14"/>
      <c r="AI16" s="14"/>
      <c r="AJ16" s="14"/>
      <c r="AK16" s="14"/>
      <c r="AL16" s="14"/>
      <c r="AM16" s="14"/>
      <c r="AN16" s="14"/>
      <c r="AO16" s="14"/>
      <c r="AP16" s="14"/>
      <c r="AQ16" s="14"/>
      <c r="AR16" s="14"/>
    </row>
    <row r="17" spans="2:44" s="4" customFormat="1" ht="14.4" x14ac:dyDescent="0.55000000000000004">
      <c r="F17" s="27"/>
      <c r="G17" s="27"/>
      <c r="J17" s="3"/>
      <c r="K17" s="3"/>
      <c r="L17" s="14"/>
      <c r="M17" s="14"/>
      <c r="N17" s="14"/>
      <c r="O17" s="14"/>
      <c r="P17" s="14"/>
      <c r="Q17" s="14"/>
      <c r="R17" s="14"/>
      <c r="S17" s="3"/>
      <c r="T17" s="3"/>
      <c r="U17" s="3"/>
      <c r="V17" s="3"/>
      <c r="W17" s="3"/>
      <c r="X17" s="3"/>
      <c r="Y17" s="3"/>
      <c r="Z17" s="3"/>
      <c r="AA17" s="3"/>
      <c r="AB17" s="3"/>
      <c r="AC17" s="3"/>
      <c r="AD17" s="14"/>
      <c r="AE17" s="14"/>
      <c r="AF17" s="14"/>
      <c r="AG17" s="14"/>
      <c r="AH17" s="14"/>
      <c r="AI17" s="14"/>
      <c r="AJ17" s="14"/>
      <c r="AK17" s="14"/>
      <c r="AL17" s="14"/>
      <c r="AM17" s="14"/>
      <c r="AN17" s="14"/>
      <c r="AO17" s="14"/>
      <c r="AP17" s="14"/>
      <c r="AQ17" s="14"/>
      <c r="AR17" s="14"/>
    </row>
    <row r="18" spans="2:44" s="4" customFormat="1" ht="14.4" x14ac:dyDescent="0.55000000000000004">
      <c r="C18" s="39" t="s">
        <v>58</v>
      </c>
      <c r="D18" s="40" t="s">
        <v>59</v>
      </c>
      <c r="E18" s="40"/>
      <c r="F18" s="40" t="s">
        <v>60</v>
      </c>
      <c r="G18" s="40" t="s">
        <v>61</v>
      </c>
      <c r="J18" s="3"/>
      <c r="K18" s="3"/>
      <c r="L18" s="14"/>
      <c r="M18" s="14"/>
      <c r="N18" s="14"/>
      <c r="O18" s="14"/>
      <c r="P18" s="14"/>
      <c r="Q18" s="14"/>
      <c r="R18" s="14"/>
      <c r="S18" s="3"/>
      <c r="T18" s="3"/>
      <c r="U18" s="3"/>
      <c r="V18" s="3"/>
      <c r="W18" s="3"/>
      <c r="X18" s="3"/>
      <c r="Y18" s="3"/>
      <c r="Z18" s="3"/>
      <c r="AA18" s="3"/>
      <c r="AB18" s="3"/>
      <c r="AC18" s="3"/>
      <c r="AD18" s="14"/>
      <c r="AE18" s="14"/>
      <c r="AF18" s="14"/>
      <c r="AG18" s="14"/>
      <c r="AH18" s="14"/>
      <c r="AI18" s="14"/>
      <c r="AJ18" s="14"/>
      <c r="AK18" s="14"/>
      <c r="AL18" s="14"/>
      <c r="AM18" s="14"/>
      <c r="AN18" s="14"/>
      <c r="AO18" s="14"/>
      <c r="AP18" s="14"/>
      <c r="AQ18" s="14"/>
      <c r="AR18" s="14"/>
    </row>
    <row r="19" spans="2:44" s="4" customFormat="1" ht="14.4" x14ac:dyDescent="0.55000000000000004">
      <c r="C19" s="4" t="s">
        <v>62</v>
      </c>
      <c r="D19" s="37"/>
      <c r="E19" s="38"/>
      <c r="F19" s="35"/>
      <c r="G19" s="28">
        <f>IF(AND(D19&lt;&gt;"",F19&gt;0),(F19*(VLOOKUP(D19,$N$11:$O$14,2,0))),0)</f>
        <v>0</v>
      </c>
      <c r="J19" s="3"/>
      <c r="K19" s="3"/>
      <c r="L19" s="14"/>
      <c r="M19" s="14"/>
      <c r="N19" s="14"/>
      <c r="O19" s="14"/>
      <c r="P19" s="14"/>
      <c r="Q19" s="14"/>
      <c r="R19" s="14"/>
      <c r="S19" s="3"/>
      <c r="T19" s="3"/>
      <c r="U19" s="3"/>
      <c r="V19" s="3"/>
      <c r="W19" s="3"/>
      <c r="X19" s="3"/>
      <c r="Y19" s="3"/>
      <c r="Z19" s="3"/>
      <c r="AA19" s="3"/>
      <c r="AB19" s="3"/>
      <c r="AC19" s="3"/>
      <c r="AD19" s="14"/>
      <c r="AE19" s="14"/>
      <c r="AF19" s="14"/>
      <c r="AG19" s="14"/>
      <c r="AH19" s="14"/>
      <c r="AI19" s="14"/>
      <c r="AJ19" s="14"/>
      <c r="AK19" s="14"/>
      <c r="AL19" s="14"/>
      <c r="AM19" s="14"/>
      <c r="AN19" s="14"/>
      <c r="AO19" s="14"/>
      <c r="AP19" s="14"/>
      <c r="AQ19" s="14"/>
      <c r="AR19" s="14"/>
    </row>
    <row r="20" spans="2:44" s="4" customFormat="1" ht="14.4" x14ac:dyDescent="0.55000000000000004">
      <c r="B20" s="14"/>
      <c r="C20" s="92" t="s">
        <v>63</v>
      </c>
      <c r="D20" s="92"/>
      <c r="E20" s="32" t="str">
        <f>IF(AND(G19&gt;0,F20=""),"*Mandatory Field","")</f>
        <v/>
      </c>
      <c r="F20" s="35"/>
      <c r="G20" s="28">
        <f>ABS(PMT(F13/12,25*12,F20))*12</f>
        <v>0</v>
      </c>
      <c r="J20" s="3"/>
      <c r="K20" s="18">
        <f>MAX(G19,G20)</f>
        <v>0</v>
      </c>
      <c r="L20" s="14"/>
      <c r="M20" s="14"/>
      <c r="N20" s="14"/>
      <c r="O20" s="14"/>
      <c r="P20" s="14"/>
      <c r="Q20" s="14"/>
      <c r="R20" s="14"/>
      <c r="S20" s="3"/>
      <c r="T20" s="3"/>
      <c r="U20" s="3"/>
      <c r="V20" s="3"/>
      <c r="W20" s="3"/>
      <c r="X20" s="3"/>
      <c r="Y20" s="3"/>
      <c r="Z20" s="3"/>
      <c r="AA20" s="3"/>
      <c r="AB20" s="3"/>
      <c r="AC20" s="3"/>
      <c r="AD20" s="14"/>
      <c r="AE20" s="14"/>
      <c r="AF20" s="14"/>
      <c r="AG20" s="14"/>
      <c r="AH20" s="14"/>
      <c r="AI20" s="14"/>
      <c r="AJ20" s="14"/>
      <c r="AK20" s="14"/>
      <c r="AL20" s="14"/>
      <c r="AM20" s="14"/>
      <c r="AN20" s="14"/>
      <c r="AO20" s="14"/>
      <c r="AP20" s="14"/>
      <c r="AQ20" s="14"/>
      <c r="AR20" s="14"/>
    </row>
    <row r="21" spans="2:44" s="4" customFormat="1" ht="14.4" x14ac:dyDescent="0.55000000000000004">
      <c r="C21" s="4" t="s">
        <v>64</v>
      </c>
      <c r="D21" s="37"/>
      <c r="E21" s="38"/>
      <c r="F21" s="35"/>
      <c r="G21" s="28">
        <f>IF(AND(D21&lt;&gt;"",F21&gt;0),(F21*(VLOOKUP(D21,$N$11:$O$14,2,0))),0)</f>
        <v>0</v>
      </c>
      <c r="J21" s="3"/>
      <c r="K21" s="3"/>
      <c r="L21" s="14"/>
      <c r="M21" s="14"/>
      <c r="N21" s="14"/>
      <c r="O21" s="14"/>
      <c r="P21" s="14"/>
      <c r="Q21" s="14"/>
      <c r="R21" s="14"/>
      <c r="S21" s="3"/>
      <c r="T21" s="3"/>
      <c r="U21" s="3"/>
      <c r="V21" s="3"/>
      <c r="W21" s="3"/>
      <c r="X21" s="3"/>
      <c r="Y21" s="3"/>
      <c r="Z21" s="3"/>
      <c r="AA21" s="3"/>
      <c r="AB21" s="3"/>
      <c r="AC21" s="3"/>
      <c r="AD21" s="14"/>
      <c r="AE21" s="14"/>
      <c r="AF21" s="14"/>
      <c r="AG21" s="14"/>
      <c r="AH21" s="14"/>
      <c r="AI21" s="14"/>
      <c r="AJ21" s="14"/>
      <c r="AK21" s="14"/>
      <c r="AL21" s="14"/>
      <c r="AM21" s="14"/>
      <c r="AN21" s="14"/>
      <c r="AO21" s="14"/>
      <c r="AP21" s="14"/>
      <c r="AQ21" s="14"/>
      <c r="AR21" s="14"/>
    </row>
    <row r="22" spans="2:44" s="4" customFormat="1" ht="14.4" x14ac:dyDescent="0.55000000000000004">
      <c r="B22" s="29"/>
      <c r="F22" s="27"/>
      <c r="G22" s="27"/>
      <c r="J22" s="3"/>
      <c r="K22" s="3"/>
      <c r="L22" s="14"/>
      <c r="M22" s="14"/>
      <c r="N22" s="14"/>
      <c r="O22" s="14"/>
      <c r="P22" s="14"/>
      <c r="Q22" s="14"/>
      <c r="R22" s="14"/>
      <c r="S22" s="3"/>
      <c r="T22" s="3"/>
      <c r="U22" s="3"/>
      <c r="V22" s="3"/>
      <c r="W22" s="3"/>
      <c r="X22" s="3"/>
      <c r="Y22" s="3"/>
      <c r="Z22" s="3"/>
      <c r="AA22" s="3"/>
      <c r="AB22" s="3"/>
      <c r="AC22" s="3"/>
      <c r="AD22" s="14"/>
      <c r="AE22" s="14"/>
      <c r="AF22" s="14"/>
      <c r="AG22" s="14"/>
      <c r="AH22" s="14"/>
      <c r="AI22" s="14"/>
      <c r="AJ22" s="14"/>
      <c r="AK22" s="14"/>
      <c r="AL22" s="14"/>
      <c r="AM22" s="14"/>
      <c r="AN22" s="14"/>
      <c r="AO22" s="14"/>
      <c r="AP22" s="14"/>
      <c r="AQ22" s="14"/>
      <c r="AR22" s="14"/>
    </row>
    <row r="23" spans="2:44" s="4" customFormat="1" ht="14.4" x14ac:dyDescent="0.55000000000000004">
      <c r="C23" s="39" t="s">
        <v>65</v>
      </c>
      <c r="D23" s="40"/>
      <c r="E23" s="40"/>
      <c r="F23" s="40"/>
      <c r="G23" s="40" t="s">
        <v>66</v>
      </c>
      <c r="J23" s="3"/>
      <c r="K23" s="3"/>
      <c r="L23" s="14"/>
      <c r="M23" s="14"/>
      <c r="N23" s="14"/>
      <c r="O23" s="14"/>
      <c r="P23" s="14"/>
      <c r="Q23" s="14"/>
      <c r="R23" s="14"/>
      <c r="S23" s="3"/>
      <c r="T23" s="3"/>
      <c r="U23" s="3"/>
      <c r="V23" s="3"/>
      <c r="W23" s="3"/>
      <c r="X23" s="3"/>
      <c r="Y23" s="3"/>
      <c r="Z23" s="3"/>
      <c r="AA23" s="3"/>
      <c r="AB23" s="3"/>
      <c r="AC23" s="3"/>
      <c r="AD23" s="14"/>
      <c r="AE23" s="14"/>
      <c r="AF23" s="14"/>
      <c r="AG23" s="14"/>
      <c r="AH23" s="14"/>
      <c r="AI23" s="14"/>
      <c r="AJ23" s="14"/>
      <c r="AK23" s="14"/>
      <c r="AL23" s="14"/>
      <c r="AM23" s="14"/>
      <c r="AN23" s="14"/>
      <c r="AO23" s="14"/>
      <c r="AP23" s="14"/>
      <c r="AQ23" s="14"/>
      <c r="AR23" s="14"/>
    </row>
    <row r="24" spans="2:44" s="4" customFormat="1" ht="14.4" x14ac:dyDescent="0.55000000000000004">
      <c r="C24" s="30" t="s">
        <v>67</v>
      </c>
      <c r="D24" s="37"/>
      <c r="E24" s="38"/>
      <c r="F24" s="35"/>
      <c r="G24" s="28">
        <f>IF(AND(D24&lt;&gt;"",F24&gt;0),(F24*(VLOOKUP(D24,$N$11:$O$14,2,0))),0)</f>
        <v>0</v>
      </c>
      <c r="J24" s="3"/>
      <c r="K24" s="3"/>
      <c r="L24" s="14"/>
      <c r="M24" s="14"/>
      <c r="N24" s="14"/>
      <c r="O24" s="14"/>
      <c r="P24" s="14"/>
      <c r="Q24" s="14"/>
      <c r="R24" s="14"/>
      <c r="S24" s="3"/>
      <c r="T24" s="3"/>
      <c r="U24" s="3"/>
      <c r="V24" s="3"/>
      <c r="W24" s="3"/>
      <c r="X24" s="3"/>
      <c r="Y24" s="3"/>
      <c r="Z24" s="3"/>
      <c r="AA24" s="3"/>
      <c r="AB24" s="3"/>
      <c r="AC24" s="3"/>
      <c r="AD24" s="14"/>
      <c r="AE24" s="14"/>
      <c r="AF24" s="14"/>
      <c r="AG24" s="14"/>
      <c r="AH24" s="14"/>
      <c r="AI24" s="14"/>
      <c r="AJ24" s="14"/>
      <c r="AK24" s="14"/>
      <c r="AL24" s="14"/>
      <c r="AM24" s="14"/>
      <c r="AN24" s="14"/>
      <c r="AO24" s="14"/>
      <c r="AP24" s="14"/>
      <c r="AQ24" s="14"/>
      <c r="AR24" s="14"/>
    </row>
    <row r="25" spans="2:44" s="4" customFormat="1" ht="14.4" x14ac:dyDescent="0.55000000000000004">
      <c r="C25" s="30" t="s">
        <v>68</v>
      </c>
      <c r="D25" s="37"/>
      <c r="E25" s="38"/>
      <c r="F25" s="35"/>
      <c r="G25" s="28">
        <f>IF(AND(D25&lt;&gt;"",F25&gt;0),(F25*(VLOOKUP(D25,$N$11:$O$14,2,0))),0)</f>
        <v>0</v>
      </c>
      <c r="J25" s="3"/>
      <c r="K25" s="3"/>
      <c r="L25" s="14"/>
      <c r="M25" s="14"/>
      <c r="N25" s="14"/>
      <c r="O25" s="14"/>
      <c r="P25" s="14"/>
      <c r="Q25" s="14"/>
      <c r="R25" s="14"/>
      <c r="S25" s="3"/>
      <c r="T25" s="3"/>
      <c r="U25" s="3"/>
      <c r="V25" s="3"/>
      <c r="W25" s="3"/>
      <c r="X25" s="3"/>
      <c r="Y25" s="3"/>
      <c r="Z25" s="3"/>
      <c r="AA25" s="3"/>
      <c r="AB25" s="3"/>
      <c r="AC25" s="3"/>
      <c r="AD25" s="14"/>
      <c r="AE25" s="14"/>
      <c r="AF25" s="14"/>
      <c r="AG25" s="14"/>
      <c r="AH25" s="14"/>
      <c r="AI25" s="14"/>
      <c r="AJ25" s="14"/>
      <c r="AK25" s="14"/>
      <c r="AL25" s="14"/>
      <c r="AM25" s="14"/>
      <c r="AN25" s="14"/>
      <c r="AO25" s="14"/>
      <c r="AP25" s="14"/>
      <c r="AQ25" s="14"/>
      <c r="AR25" s="14"/>
    </row>
    <row r="26" spans="2:44" s="4" customFormat="1" ht="14.4" x14ac:dyDescent="0.55000000000000004">
      <c r="C26" s="4" t="s">
        <v>69</v>
      </c>
      <c r="D26" s="37"/>
      <c r="E26" s="38"/>
      <c r="F26" s="35"/>
      <c r="G26" s="28">
        <f>IF(AND(D26&lt;&gt;"",F26&gt;0),(90%*F26*(VLOOKUP(D26,$N$11:$O$14,2,0))),0)</f>
        <v>0</v>
      </c>
      <c r="J26" s="3"/>
      <c r="K26" s="3"/>
      <c r="L26" s="14"/>
      <c r="M26" s="14"/>
      <c r="N26" s="14"/>
      <c r="O26" s="14"/>
      <c r="P26" s="14"/>
      <c r="Q26" s="14"/>
      <c r="R26" s="14"/>
      <c r="S26" s="3"/>
      <c r="T26" s="3"/>
      <c r="U26" s="3"/>
      <c r="V26" s="3"/>
      <c r="W26" s="3"/>
      <c r="X26" s="3"/>
      <c r="Y26" s="3"/>
      <c r="Z26" s="3"/>
      <c r="AA26" s="3"/>
      <c r="AB26" s="3"/>
      <c r="AC26" s="3"/>
      <c r="AD26" s="14"/>
      <c r="AE26" s="14"/>
      <c r="AF26" s="14"/>
      <c r="AG26" s="14"/>
      <c r="AH26" s="14"/>
      <c r="AI26" s="14"/>
      <c r="AJ26" s="14"/>
      <c r="AK26" s="14"/>
      <c r="AL26" s="14"/>
      <c r="AM26" s="14"/>
      <c r="AN26" s="14"/>
      <c r="AO26" s="14"/>
      <c r="AP26" s="14"/>
      <c r="AQ26" s="14"/>
      <c r="AR26" s="14"/>
    </row>
    <row r="27" spans="2:44" s="4" customFormat="1" ht="14.4" x14ac:dyDescent="0.55000000000000004">
      <c r="C27" s="4" t="s">
        <v>70</v>
      </c>
      <c r="D27" s="37"/>
      <c r="E27" s="38"/>
      <c r="F27" s="35"/>
      <c r="G27" s="28">
        <f>IF(AND(D27&lt;&gt;"",F27&gt;0),(70%*F27*(VLOOKUP(D27,$N$11:$O$14,2,0))),0)</f>
        <v>0</v>
      </c>
      <c r="J27" s="3"/>
      <c r="K27" s="3"/>
      <c r="L27" s="14"/>
      <c r="M27" s="14"/>
      <c r="N27" s="14"/>
      <c r="O27" s="14"/>
      <c r="P27" s="14"/>
      <c r="Q27" s="14"/>
      <c r="R27" s="14"/>
      <c r="S27" s="3"/>
      <c r="T27" s="3"/>
      <c r="U27" s="3"/>
      <c r="V27" s="3"/>
      <c r="W27" s="3"/>
      <c r="X27" s="3"/>
      <c r="Y27" s="3"/>
      <c r="Z27" s="3"/>
      <c r="AA27" s="3"/>
      <c r="AB27" s="3"/>
      <c r="AC27" s="3"/>
      <c r="AD27" s="14"/>
      <c r="AE27" s="14"/>
      <c r="AF27" s="14"/>
      <c r="AG27" s="14"/>
      <c r="AH27" s="14"/>
      <c r="AI27" s="14"/>
      <c r="AJ27" s="14"/>
      <c r="AK27" s="14"/>
      <c r="AL27" s="14"/>
      <c r="AM27" s="14"/>
      <c r="AN27" s="14"/>
      <c r="AO27" s="14"/>
      <c r="AP27" s="14"/>
      <c r="AQ27" s="14"/>
      <c r="AR27" s="14"/>
    </row>
    <row r="28" spans="2:44" s="4" customFormat="1" ht="14.4" x14ac:dyDescent="0.55000000000000004">
      <c r="C28" s="4" t="s">
        <v>71</v>
      </c>
      <c r="D28" s="73" t="s">
        <v>19</v>
      </c>
      <c r="E28" s="38"/>
      <c r="F28" s="35"/>
      <c r="G28" s="28">
        <f>IF(AND(D28&lt;&gt;"",F28&gt;0),(3%*F28*(VLOOKUP(D28,$N$11:$O$14,2,0))),0)</f>
        <v>0</v>
      </c>
      <c r="J28" s="3"/>
      <c r="K28" s="3"/>
      <c r="L28" s="14"/>
      <c r="M28" s="14"/>
      <c r="N28" s="14"/>
      <c r="O28" s="14"/>
      <c r="P28" s="14"/>
      <c r="Q28" s="14"/>
      <c r="R28" s="14"/>
      <c r="S28" s="3"/>
      <c r="T28" s="3"/>
      <c r="U28" s="3"/>
      <c r="V28" s="3"/>
      <c r="W28" s="3"/>
      <c r="X28" s="3"/>
      <c r="Y28" s="3"/>
      <c r="Z28" s="3"/>
      <c r="AA28" s="3"/>
      <c r="AB28" s="3"/>
      <c r="AC28" s="3"/>
      <c r="AD28" s="14"/>
      <c r="AE28" s="14"/>
      <c r="AF28" s="14"/>
      <c r="AG28" s="14"/>
      <c r="AH28" s="14"/>
      <c r="AI28" s="14"/>
      <c r="AJ28" s="14"/>
      <c r="AK28" s="14"/>
      <c r="AL28" s="14"/>
      <c r="AM28" s="14"/>
      <c r="AN28" s="14"/>
      <c r="AO28" s="14"/>
      <c r="AP28" s="14"/>
      <c r="AQ28" s="14"/>
      <c r="AR28" s="14"/>
    </row>
    <row r="29" spans="2:44" s="4" customFormat="1" ht="14.4" hidden="1" x14ac:dyDescent="0.55000000000000004">
      <c r="C29" t="s">
        <v>72</v>
      </c>
      <c r="D29" s="72" t="s">
        <v>19</v>
      </c>
      <c r="E29" s="38"/>
      <c r="F29" s="35"/>
      <c r="G29" s="28">
        <f>IF(AND(D29&lt;&gt;"",F29&gt;0),(F29*(VLOOKUP(D29,$N$11:$O$14,2,0))),0)</f>
        <v>0</v>
      </c>
      <c r="J29" s="3"/>
      <c r="K29" s="3"/>
      <c r="L29" s="14"/>
      <c r="M29" s="14"/>
      <c r="N29" s="14"/>
      <c r="O29" s="14"/>
      <c r="P29" s="14"/>
      <c r="Q29" s="14"/>
      <c r="R29" s="14"/>
      <c r="S29" s="3"/>
      <c r="T29" s="3"/>
      <c r="U29" s="3"/>
      <c r="V29" s="3"/>
      <c r="W29" s="3"/>
      <c r="X29" s="3"/>
      <c r="Y29" s="3"/>
      <c r="Z29" s="3"/>
      <c r="AA29" s="3"/>
      <c r="AB29" s="3"/>
      <c r="AC29" s="3"/>
      <c r="AD29" s="14"/>
      <c r="AE29" s="14"/>
      <c r="AF29" s="14"/>
      <c r="AG29" s="14"/>
      <c r="AH29" s="14"/>
      <c r="AI29" s="14"/>
      <c r="AJ29" s="14"/>
      <c r="AK29" s="14"/>
      <c r="AL29" s="14"/>
      <c r="AM29" s="14"/>
      <c r="AN29" s="14"/>
      <c r="AO29" s="14"/>
      <c r="AP29" s="14"/>
      <c r="AQ29" s="14"/>
      <c r="AR29" s="14"/>
    </row>
    <row r="30" spans="2:44" s="4" customFormat="1" ht="14.4" x14ac:dyDescent="0.55000000000000004">
      <c r="C30" s="92" t="s">
        <v>73</v>
      </c>
      <c r="D30" s="92"/>
      <c r="E30" s="92"/>
      <c r="F30" s="92"/>
      <c r="G30" s="28">
        <f>G24+G25+G26+G27+G28</f>
        <v>0</v>
      </c>
      <c r="J30" s="3"/>
      <c r="K30" s="3"/>
      <c r="L30" s="14"/>
      <c r="M30" s="14"/>
      <c r="N30" s="14"/>
      <c r="O30" s="14"/>
      <c r="P30" s="14"/>
      <c r="Q30" s="14"/>
      <c r="R30" s="14"/>
      <c r="S30" s="3"/>
      <c r="T30" s="3"/>
      <c r="U30" s="3"/>
      <c r="V30" s="3"/>
      <c r="W30" s="3"/>
      <c r="X30" s="3"/>
      <c r="Y30" s="3"/>
      <c r="Z30" s="3"/>
      <c r="AA30" s="3"/>
      <c r="AB30" s="3"/>
      <c r="AC30" s="3"/>
      <c r="AD30" s="14"/>
      <c r="AE30" s="14"/>
      <c r="AF30" s="14"/>
      <c r="AG30" s="14"/>
      <c r="AH30" s="14"/>
      <c r="AI30" s="14"/>
      <c r="AJ30" s="14"/>
      <c r="AK30" s="14"/>
      <c r="AL30" s="14"/>
      <c r="AM30" s="14"/>
      <c r="AN30" s="14"/>
      <c r="AO30" s="14"/>
      <c r="AP30" s="14"/>
      <c r="AQ30" s="14"/>
      <c r="AR30" s="14"/>
    </row>
    <row r="31" spans="2:44" s="4" customFormat="1" ht="14.4" x14ac:dyDescent="0.55000000000000004">
      <c r="C31" s="92" t="s">
        <v>74</v>
      </c>
      <c r="D31" s="92"/>
      <c r="E31" s="92"/>
      <c r="F31" s="92"/>
      <c r="G31" s="28">
        <f>IF(G30&gt;0,(F20+F12)*(F14),0)</f>
        <v>0</v>
      </c>
      <c r="J31" s="3"/>
      <c r="K31" s="3"/>
      <c r="L31" s="14"/>
      <c r="M31" s="14"/>
      <c r="N31" s="14"/>
      <c r="O31" s="14"/>
      <c r="P31" s="14"/>
      <c r="Q31" s="14"/>
      <c r="R31" s="14"/>
      <c r="S31" s="3"/>
      <c r="T31" s="3"/>
      <c r="U31" s="3"/>
      <c r="V31" s="3"/>
      <c r="W31" s="3"/>
      <c r="X31" s="3"/>
      <c r="Y31" s="3"/>
      <c r="Z31" s="3"/>
      <c r="AA31" s="3"/>
      <c r="AB31" s="3"/>
      <c r="AC31" s="3"/>
      <c r="AD31" s="14"/>
      <c r="AE31" s="14"/>
      <c r="AF31" s="14"/>
      <c r="AG31" s="14"/>
      <c r="AH31" s="14"/>
      <c r="AI31" s="14"/>
      <c r="AJ31" s="14"/>
      <c r="AK31" s="14"/>
      <c r="AL31" s="14"/>
      <c r="AM31" s="14"/>
      <c r="AN31" s="14"/>
      <c r="AO31" s="14"/>
      <c r="AP31" s="14"/>
      <c r="AQ31" s="14"/>
      <c r="AR31" s="14"/>
    </row>
    <row r="32" spans="2:44" s="4" customFormat="1" ht="14.4" x14ac:dyDescent="0.55000000000000004">
      <c r="C32" s="92" t="s">
        <v>75</v>
      </c>
      <c r="D32" s="92"/>
      <c r="E32" s="92"/>
      <c r="F32" s="92"/>
      <c r="G32" s="28">
        <f>IF(((G30-G31)&lt;0),0,(G30-G31)*0.15)</f>
        <v>0</v>
      </c>
      <c r="J32" s="3"/>
      <c r="K32" s="3"/>
      <c r="L32" s="14"/>
      <c r="M32" s="14"/>
      <c r="N32" s="14"/>
      <c r="O32" s="14"/>
      <c r="P32" s="14"/>
      <c r="Q32" s="14"/>
      <c r="R32" s="14"/>
      <c r="S32" s="3"/>
      <c r="T32" s="3"/>
      <c r="U32" s="3"/>
      <c r="V32" s="3"/>
      <c r="W32" s="3"/>
      <c r="X32" s="3"/>
      <c r="Y32" s="3"/>
      <c r="Z32" s="3"/>
      <c r="AA32" s="3"/>
      <c r="AB32" s="3"/>
      <c r="AC32" s="3"/>
    </row>
    <row r="33" spans="3:29" s="4" customFormat="1" ht="15" customHeight="1" x14ac:dyDescent="0.55000000000000004">
      <c r="C33" s="94" t="str">
        <f>IF(F29&gt;0,"Please note Other Income will not be included in serviceability calculations and should only be used to support current servicing position","")</f>
        <v/>
      </c>
      <c r="D33" s="94"/>
      <c r="E33" s="94"/>
      <c r="F33" s="94"/>
      <c r="G33" s="94"/>
      <c r="J33" s="3"/>
      <c r="K33" s="3"/>
      <c r="L33" s="14"/>
      <c r="M33" s="14"/>
      <c r="N33" s="14"/>
      <c r="O33" s="14"/>
      <c r="P33" s="14"/>
      <c r="Q33" s="14"/>
      <c r="R33" s="14"/>
      <c r="S33" s="3"/>
      <c r="T33" s="3"/>
      <c r="U33" s="3"/>
      <c r="V33" s="3"/>
      <c r="W33" s="3"/>
      <c r="X33" s="3"/>
      <c r="Y33" s="3"/>
      <c r="Z33" s="3"/>
      <c r="AA33" s="3"/>
      <c r="AB33" s="3"/>
      <c r="AC33" s="3"/>
    </row>
    <row r="34" spans="3:29" s="4" customFormat="1" ht="15" customHeight="1" x14ac:dyDescent="0.55000000000000004">
      <c r="C34" s="94"/>
      <c r="D34" s="94"/>
      <c r="E34" s="94"/>
      <c r="F34" s="94"/>
      <c r="G34" s="94"/>
      <c r="J34" s="3"/>
      <c r="K34" s="3"/>
      <c r="L34" s="14"/>
      <c r="M34" s="14"/>
      <c r="N34" s="14"/>
      <c r="O34" s="14"/>
      <c r="P34" s="14"/>
      <c r="Q34" s="14"/>
      <c r="R34" s="14"/>
      <c r="S34" s="3"/>
      <c r="T34" s="3"/>
      <c r="U34" s="3"/>
      <c r="V34" s="3"/>
      <c r="W34" s="3"/>
      <c r="X34" s="3"/>
      <c r="Y34" s="3"/>
      <c r="Z34" s="3"/>
      <c r="AA34" s="3"/>
      <c r="AB34" s="3"/>
      <c r="AC34" s="3"/>
    </row>
    <row r="35" spans="3:29" s="4" customFormat="1" ht="15" customHeight="1" x14ac:dyDescent="0.55000000000000004">
      <c r="C35" s="94"/>
      <c r="D35" s="94"/>
      <c r="E35" s="94"/>
      <c r="F35" s="94"/>
      <c r="G35" s="94"/>
      <c r="J35" s="3"/>
      <c r="K35" s="3"/>
      <c r="L35" s="14"/>
      <c r="M35" s="14"/>
      <c r="N35" s="14"/>
      <c r="O35" s="14"/>
      <c r="P35" s="14"/>
      <c r="Q35" s="14"/>
      <c r="R35" s="14"/>
      <c r="S35" s="3"/>
      <c r="T35" s="3"/>
      <c r="U35" s="3"/>
      <c r="V35" s="3"/>
      <c r="W35" s="3"/>
      <c r="X35" s="3"/>
      <c r="Y35" s="3"/>
      <c r="Z35" s="3"/>
      <c r="AA35" s="3"/>
      <c r="AB35" s="3"/>
      <c r="AC35" s="3"/>
    </row>
    <row r="36" spans="3:29" s="4" customFormat="1" ht="15.75" customHeight="1" x14ac:dyDescent="0.55000000000000004">
      <c r="C36" s="93" t="s">
        <v>76</v>
      </c>
      <c r="D36" s="93"/>
      <c r="E36" s="93"/>
      <c r="F36" s="93"/>
      <c r="G36" s="28">
        <f>IF(G32&gt;0,(G30-G32),G30)</f>
        <v>0</v>
      </c>
      <c r="J36" s="3"/>
      <c r="K36" s="3"/>
      <c r="L36" s="14"/>
      <c r="M36" s="14"/>
      <c r="N36" s="14"/>
      <c r="O36" s="14"/>
      <c r="P36" s="14"/>
      <c r="Q36" s="14"/>
      <c r="R36" s="14"/>
      <c r="S36" s="3"/>
      <c r="T36" s="3"/>
      <c r="U36" s="3"/>
      <c r="V36" s="3"/>
      <c r="W36" s="3"/>
      <c r="X36" s="3"/>
      <c r="Y36" s="3"/>
      <c r="Z36" s="3"/>
      <c r="AA36" s="3"/>
      <c r="AB36" s="3"/>
      <c r="AC36" s="3"/>
    </row>
    <row r="37" spans="3:29" s="4" customFormat="1" ht="15.75" customHeight="1" x14ac:dyDescent="0.55000000000000004">
      <c r="C37" s="93" t="s">
        <v>77</v>
      </c>
      <c r="D37" s="93"/>
      <c r="E37" s="93"/>
      <c r="F37" s="93"/>
      <c r="G37" s="28">
        <f>IF(AND(F12&gt;0,F13&gt;0,F15&gt;0),(ABS(-PMT(F13/12,(F15-F16)*12,F12))*12),0)</f>
        <v>0</v>
      </c>
      <c r="J37" s="53"/>
      <c r="K37" s="3"/>
      <c r="L37" s="14"/>
      <c r="M37" s="14"/>
      <c r="N37" s="14"/>
      <c r="O37" s="14"/>
      <c r="P37" s="14"/>
      <c r="Q37" s="14"/>
      <c r="R37" s="14"/>
      <c r="S37" s="3"/>
      <c r="T37" s="3"/>
      <c r="U37" s="3"/>
      <c r="V37" s="3"/>
      <c r="W37" s="3"/>
      <c r="X37" s="3"/>
      <c r="Y37" s="3"/>
      <c r="Z37" s="3"/>
      <c r="AA37" s="3"/>
      <c r="AB37" s="3"/>
      <c r="AC37" s="3"/>
    </row>
    <row r="38" spans="3:29" s="4" customFormat="1" ht="15.75" customHeight="1" x14ac:dyDescent="0.55000000000000004">
      <c r="C38" s="93" t="s">
        <v>78</v>
      </c>
      <c r="D38" s="93"/>
      <c r="E38" s="93"/>
      <c r="F38" s="93"/>
      <c r="G38" s="28">
        <f>MAX(G19:G20)+G21</f>
        <v>0</v>
      </c>
      <c r="J38" s="3"/>
      <c r="K38" s="3"/>
      <c r="L38" s="14"/>
      <c r="M38" s="14"/>
      <c r="N38" s="14"/>
      <c r="O38" s="14"/>
      <c r="P38" s="14"/>
      <c r="Q38" s="14"/>
      <c r="R38" s="14"/>
      <c r="S38" s="3"/>
      <c r="T38" s="3"/>
      <c r="U38" s="3"/>
      <c r="V38" s="3"/>
      <c r="W38" s="3"/>
      <c r="X38" s="3"/>
      <c r="Y38" s="3"/>
      <c r="Z38" s="3"/>
      <c r="AA38" s="3"/>
      <c r="AB38" s="3"/>
      <c r="AC38" s="3"/>
    </row>
    <row r="39" spans="3:29" s="4" customFormat="1" ht="14.4" x14ac:dyDescent="0.55000000000000004">
      <c r="F39" s="27"/>
      <c r="G39" s="27"/>
      <c r="J39" s="3"/>
      <c r="K39" s="3"/>
      <c r="L39" s="14"/>
      <c r="M39" s="14"/>
      <c r="N39" s="14"/>
      <c r="O39" s="14"/>
      <c r="P39" s="14"/>
      <c r="Q39" s="14"/>
      <c r="R39" s="14"/>
      <c r="S39" s="3"/>
      <c r="T39" s="3"/>
      <c r="U39" s="3"/>
      <c r="V39" s="3"/>
      <c r="W39" s="3"/>
      <c r="X39" s="3"/>
      <c r="Y39" s="3"/>
      <c r="Z39" s="3"/>
      <c r="AA39" s="3"/>
      <c r="AB39" s="3"/>
      <c r="AC39" s="3"/>
    </row>
    <row r="40" spans="3:29" s="4" customFormat="1" ht="14.4" x14ac:dyDescent="0.55000000000000004">
      <c r="C40" s="93" t="s">
        <v>79</v>
      </c>
      <c r="D40" s="93"/>
      <c r="E40" s="93"/>
      <c r="F40" s="93"/>
      <c r="G40" s="31">
        <f>IF(AND(G36&gt;0,G37&gt;0,G38&gt;0),(G36/(SUM(G37:G38))),0)</f>
        <v>0</v>
      </c>
      <c r="J40" s="95" t="str">
        <f>IF(G40&gt;1,"PASS","FAIL")</f>
        <v>FAIL</v>
      </c>
      <c r="K40" s="95"/>
      <c r="L40" s="95"/>
      <c r="M40" s="3"/>
      <c r="N40" s="3"/>
      <c r="O40" s="3"/>
      <c r="P40" s="3"/>
      <c r="Q40" s="3"/>
      <c r="R40" s="3"/>
      <c r="S40" s="3"/>
      <c r="T40" s="3"/>
      <c r="U40" s="3"/>
      <c r="V40" s="3"/>
      <c r="W40" s="3"/>
      <c r="X40" s="3"/>
      <c r="Y40" s="3"/>
      <c r="Z40" s="3"/>
      <c r="AA40" s="3"/>
      <c r="AB40" s="3"/>
      <c r="AC40" s="3"/>
    </row>
    <row r="41" spans="3:29" s="4" customFormat="1" ht="14.7" thickBot="1" x14ac:dyDescent="0.6">
      <c r="F41" s="27"/>
      <c r="G41" s="27"/>
      <c r="J41" s="95"/>
      <c r="K41" s="95"/>
      <c r="L41" s="95"/>
      <c r="M41" s="3"/>
      <c r="N41" s="3"/>
      <c r="O41" s="3"/>
      <c r="P41" s="3"/>
      <c r="Q41" s="3"/>
      <c r="R41" s="3"/>
      <c r="S41" s="3"/>
      <c r="T41" s="3"/>
      <c r="U41" s="3"/>
      <c r="V41" s="3"/>
      <c r="W41" s="3"/>
      <c r="X41" s="3"/>
      <c r="Y41" s="3"/>
      <c r="Z41" s="3"/>
      <c r="AA41" s="3"/>
      <c r="AB41" s="3"/>
      <c r="AC41" s="3"/>
    </row>
    <row r="42" spans="3:29" s="4" customFormat="1" ht="14.7" thickTop="1" x14ac:dyDescent="0.55000000000000004">
      <c r="C42" s="83"/>
      <c r="D42" s="84"/>
      <c r="E42" s="84"/>
      <c r="F42" s="84"/>
      <c r="G42" s="85"/>
      <c r="J42" s="3"/>
      <c r="K42" s="3"/>
      <c r="L42" s="3"/>
      <c r="M42" s="3"/>
      <c r="N42" s="3"/>
      <c r="O42" s="3"/>
      <c r="P42" s="3"/>
      <c r="Q42" s="3"/>
      <c r="R42" s="3"/>
      <c r="S42" s="3"/>
      <c r="T42" s="3"/>
      <c r="U42" s="3"/>
      <c r="V42" s="3"/>
      <c r="W42" s="3"/>
      <c r="X42" s="3"/>
      <c r="Y42" s="3"/>
      <c r="Z42" s="3"/>
      <c r="AA42" s="3"/>
      <c r="AB42" s="3"/>
      <c r="AC42" s="3"/>
    </row>
    <row r="43" spans="3:29" s="4" customFormat="1" ht="14.4" x14ac:dyDescent="0.55000000000000004">
      <c r="C43" s="86"/>
      <c r="D43" s="87"/>
      <c r="E43" s="87"/>
      <c r="F43" s="87"/>
      <c r="G43" s="88"/>
      <c r="J43" s="3"/>
      <c r="K43" s="3"/>
      <c r="L43" s="3"/>
      <c r="M43" s="3"/>
      <c r="N43" s="3"/>
      <c r="O43" s="3"/>
      <c r="P43" s="3"/>
      <c r="Q43" s="3"/>
      <c r="R43" s="3"/>
      <c r="S43" s="3"/>
      <c r="T43" s="3"/>
      <c r="U43" s="3"/>
      <c r="V43" s="3"/>
      <c r="W43" s="3"/>
      <c r="X43" s="3"/>
      <c r="Y43" s="3"/>
      <c r="Z43" s="3"/>
      <c r="AA43" s="3"/>
      <c r="AB43" s="3"/>
      <c r="AC43" s="3"/>
    </row>
    <row r="44" spans="3:29" s="4" customFormat="1" ht="207" customHeight="1" thickBot="1" x14ac:dyDescent="0.6">
      <c r="C44" s="89"/>
      <c r="D44" s="90"/>
      <c r="E44" s="90"/>
      <c r="F44" s="90"/>
      <c r="G44" s="91"/>
      <c r="J44" s="3"/>
      <c r="K44" s="3"/>
      <c r="L44" s="3"/>
      <c r="M44" s="3"/>
      <c r="N44" s="3"/>
      <c r="O44" s="3"/>
      <c r="P44" s="3"/>
      <c r="Q44" s="3"/>
      <c r="R44" s="3"/>
      <c r="S44" s="3"/>
      <c r="T44" s="3"/>
      <c r="U44" s="3"/>
      <c r="V44" s="3"/>
      <c r="W44" s="3"/>
      <c r="X44" s="3"/>
      <c r="Y44" s="3"/>
      <c r="Z44" s="3"/>
      <c r="AA44" s="3"/>
      <c r="AB44" s="3"/>
      <c r="AC44" s="3"/>
    </row>
    <row r="45" spans="3:29" ht="9.75" customHeight="1" thickTop="1" x14ac:dyDescent="0.35">
      <c r="J45" s="21"/>
      <c r="K45" s="21"/>
      <c r="L45" s="21"/>
      <c r="M45" s="21"/>
      <c r="P45" s="21"/>
      <c r="Q45" s="21"/>
      <c r="R45" s="21"/>
      <c r="S45" s="21"/>
      <c r="T45" s="21"/>
      <c r="U45" s="21"/>
      <c r="V45" s="21"/>
      <c r="W45" s="21"/>
      <c r="X45" s="21"/>
      <c r="Y45" s="21"/>
      <c r="Z45" s="21"/>
      <c r="AA45" s="21"/>
      <c r="AB45" s="21"/>
      <c r="AC45" s="21"/>
    </row>
    <row r="46" spans="3:29" x14ac:dyDescent="0.35">
      <c r="J46" s="21"/>
      <c r="K46" s="21"/>
      <c r="L46" s="21"/>
      <c r="M46" s="21"/>
      <c r="P46" s="21"/>
      <c r="Q46" s="21"/>
      <c r="R46" s="21"/>
      <c r="S46" s="21"/>
      <c r="T46" s="21"/>
      <c r="U46" s="21"/>
      <c r="V46" s="21"/>
      <c r="W46" s="21"/>
      <c r="X46" s="21"/>
      <c r="Y46" s="21"/>
      <c r="Z46" s="21"/>
      <c r="AA46" s="21"/>
      <c r="AB46" s="21"/>
      <c r="AC46" s="21"/>
    </row>
    <row r="47" spans="3:29" x14ac:dyDescent="0.35">
      <c r="J47" s="21"/>
      <c r="K47" s="21"/>
      <c r="L47" s="21"/>
      <c r="M47" s="21"/>
      <c r="P47" s="21"/>
      <c r="Q47" s="21"/>
      <c r="R47" s="21"/>
      <c r="S47" s="21"/>
      <c r="T47" s="21"/>
      <c r="U47" s="21"/>
      <c r="V47" s="21"/>
      <c r="W47" s="21"/>
      <c r="X47" s="21"/>
      <c r="Y47" s="21"/>
      <c r="Z47" s="21"/>
      <c r="AA47" s="21"/>
      <c r="AB47" s="21"/>
      <c r="AC47" s="21"/>
    </row>
  </sheetData>
  <sheetProtection algorithmName="SHA-512" hashValue="WspDQlx1Z6xTWKKFuDhTNrA6uSgV3d59fY43MnwdSZgf1O8JjnCm/a07eqGxv1Izjo/SibwpJBdIllaBvX1MuA==" saltValue="iXojSIAROaa9/eZStEf2Bw==" spinCount="100000" sheet="1" selectLockedCells="1"/>
  <mergeCells count="19">
    <mergeCell ref="J40:L41"/>
    <mergeCell ref="C5:G5"/>
    <mergeCell ref="C38:F38"/>
    <mergeCell ref="C37:F37"/>
    <mergeCell ref="C36:F36"/>
    <mergeCell ref="C6:G6"/>
    <mergeCell ref="C14:D14"/>
    <mergeCell ref="C20:D20"/>
    <mergeCell ref="C42:G44"/>
    <mergeCell ref="C15:D15"/>
    <mergeCell ref="C13:D13"/>
    <mergeCell ref="C12:D12"/>
    <mergeCell ref="C11:D11"/>
    <mergeCell ref="C40:F40"/>
    <mergeCell ref="C32:F32"/>
    <mergeCell ref="C30:F30"/>
    <mergeCell ref="C31:F31"/>
    <mergeCell ref="C33:G35"/>
    <mergeCell ref="C16:D16"/>
  </mergeCells>
  <conditionalFormatting sqref="J40">
    <cfRule type="expression" dxfId="1" priority="2">
      <formula>$J$40="FAIL"</formula>
    </cfRule>
    <cfRule type="expression" dxfId="0" priority="3">
      <formula>$J$40="PASS"</formula>
    </cfRule>
  </conditionalFormatting>
  <dataValidations xWindow="671" yWindow="571" count="5">
    <dataValidation type="whole" allowBlank="1" showInputMessage="1" showErrorMessage="1" errorTitle="Loan Term" error="Loan term exceeds allowable limit" sqref="F15" xr:uid="{00000000-0002-0000-0200-000000000000}">
      <formula1>1</formula1>
      <formula2>30</formula2>
    </dataValidation>
    <dataValidation type="whole" allowBlank="1" showErrorMessage="1" errorTitle="Maximum Loan Amount" error="Exceeds Maximum Loan Amount" prompt="Maximum loan amount for this product is $5,000,000" sqref="F12" xr:uid="{00000000-0002-0000-0200-000001000000}">
      <formula1>0</formula1>
      <formula2>2000000</formula2>
    </dataValidation>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F14" xr:uid="{00000000-0002-0000-0200-000002000000}"/>
    <dataValidation type="list" allowBlank="1" showInputMessage="1" showErrorMessage="1" sqref="D19:E19 D21:E21 D24:E29" xr:uid="{00000000-0002-0000-0200-000003000000}">
      <formula1>$N$11:$N$14</formula1>
    </dataValidation>
    <dataValidation type="whole" allowBlank="1" showInputMessage="1" showErrorMessage="1" errorTitle="Loan Term" error="Loan term exceeds allowable limit" sqref="F16" xr:uid="{00000000-0002-0000-0200-000004000000}">
      <formula1>0</formula1>
      <formula2>5</formula2>
    </dataValidation>
  </dataValidations>
  <pageMargins left="0.70866141732283472" right="0.70866141732283472" top="0.74803149606299213" bottom="0.74803149606299213" header="0.31496062992125984" footer="0.31496062992125984"/>
  <pageSetup paperSize="9" scale="67" orientation="portrait" r:id="rId1"/>
  <ignoredErrors>
    <ignoredError sqref="G20" 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B1:M41"/>
  <sheetViews>
    <sheetView tabSelected="1" zoomScale="90" zoomScaleNormal="90" workbookViewId="0">
      <selection activeCell="W10" sqref="W10"/>
    </sheetView>
  </sheetViews>
  <sheetFormatPr defaultColWidth="9.15625" defaultRowHeight="14.4" x14ac:dyDescent="0.55000000000000004"/>
  <cols>
    <col min="1" max="1" width="2" style="4" customWidth="1"/>
    <col min="2" max="2" width="9.15625" style="8"/>
    <col min="3" max="3" width="9.15625" style="12"/>
    <col min="4" max="4" width="15" style="12" customWidth="1"/>
    <col min="5" max="12" width="9.15625" style="7"/>
    <col min="13" max="13" width="10.5234375" style="7" customWidth="1"/>
    <col min="14" max="16384" width="9.15625" style="4"/>
  </cols>
  <sheetData>
    <row r="1" spans="2:13" ht="9.75" customHeight="1" x14ac:dyDescent="0.55000000000000004">
      <c r="B1" s="4"/>
      <c r="C1" s="4"/>
      <c r="D1" s="4"/>
      <c r="E1" s="4"/>
      <c r="F1" s="4"/>
      <c r="G1" s="4"/>
      <c r="H1" s="4"/>
      <c r="I1" s="4"/>
      <c r="J1" s="4"/>
      <c r="K1" s="4"/>
      <c r="L1" s="4"/>
      <c r="M1" s="4"/>
    </row>
    <row r="2" spans="2:13" ht="6.75" customHeight="1" x14ac:dyDescent="0.55000000000000004">
      <c r="B2" s="4"/>
      <c r="C2" s="4"/>
      <c r="D2" s="4"/>
      <c r="E2" s="4"/>
      <c r="F2" s="4"/>
      <c r="G2" s="4"/>
      <c r="H2" s="4"/>
      <c r="I2" s="4"/>
      <c r="J2" s="4"/>
      <c r="K2" s="4"/>
      <c r="L2" s="4"/>
      <c r="M2" s="4"/>
    </row>
    <row r="3" spans="2:13" x14ac:dyDescent="0.55000000000000004">
      <c r="B3" s="4"/>
      <c r="C3" s="4"/>
      <c r="D3" s="4"/>
      <c r="E3" s="4"/>
      <c r="F3" s="4"/>
      <c r="G3" s="4"/>
      <c r="H3" s="4"/>
      <c r="I3" s="4"/>
      <c r="J3" s="4"/>
      <c r="K3" s="4"/>
      <c r="L3" s="4"/>
      <c r="M3" s="4"/>
    </row>
    <row r="4" spans="2:13" x14ac:dyDescent="0.55000000000000004">
      <c r="B4" s="4"/>
      <c r="C4" s="4"/>
      <c r="D4" s="4"/>
      <c r="E4" s="4"/>
      <c r="F4" s="4"/>
      <c r="G4" s="4"/>
      <c r="H4" s="4"/>
      <c r="I4" s="4"/>
      <c r="J4" s="4"/>
      <c r="K4" s="4"/>
      <c r="L4" s="4"/>
      <c r="M4" s="4"/>
    </row>
    <row r="5" spans="2:13" x14ac:dyDescent="0.55000000000000004">
      <c r="B5" s="4"/>
      <c r="C5" s="4"/>
      <c r="D5" s="4"/>
      <c r="E5" s="4"/>
      <c r="F5" s="4"/>
      <c r="G5" s="4"/>
      <c r="H5" s="4"/>
      <c r="I5" s="4"/>
      <c r="J5" s="4"/>
      <c r="K5" s="4"/>
      <c r="L5" s="4"/>
      <c r="M5" s="4"/>
    </row>
    <row r="6" spans="2:13" ht="24.75" customHeight="1" x14ac:dyDescent="0.65">
      <c r="B6" s="5"/>
      <c r="C6" s="96" t="s">
        <v>80</v>
      </c>
      <c r="D6" s="96"/>
      <c r="E6" s="96"/>
      <c r="F6" s="96"/>
      <c r="G6" s="96"/>
      <c r="H6" s="96"/>
      <c r="I6" s="96"/>
      <c r="J6" s="96"/>
      <c r="K6" s="96"/>
      <c r="L6" s="96"/>
      <c r="M6" s="96"/>
    </row>
    <row r="7" spans="2:13" ht="12" customHeight="1" x14ac:dyDescent="0.65">
      <c r="B7" s="5"/>
      <c r="C7" s="5"/>
      <c r="D7" s="4"/>
      <c r="E7" s="4"/>
      <c r="F7" s="4"/>
      <c r="G7" s="4"/>
      <c r="H7" s="4"/>
      <c r="I7" s="4"/>
      <c r="J7" s="4"/>
      <c r="K7" s="4"/>
      <c r="L7" s="4"/>
      <c r="M7" s="4"/>
    </row>
    <row r="8" spans="2:13" ht="15.6" x14ac:dyDescent="0.6">
      <c r="B8" s="99" t="s">
        <v>81</v>
      </c>
      <c r="C8" s="99"/>
      <c r="D8" s="99"/>
      <c r="E8" s="4"/>
      <c r="F8" s="4"/>
      <c r="G8" s="4"/>
      <c r="H8" s="4"/>
      <c r="I8" s="4"/>
      <c r="J8" s="4"/>
      <c r="K8" s="4"/>
      <c r="L8" s="4"/>
      <c r="M8" s="4"/>
    </row>
    <row r="9" spans="2:13" ht="6.75" customHeight="1" x14ac:dyDescent="0.65">
      <c r="B9" s="5"/>
      <c r="C9" s="5"/>
      <c r="D9" s="4"/>
      <c r="E9" s="4"/>
      <c r="F9" s="4"/>
      <c r="G9" s="4"/>
      <c r="H9" s="4"/>
      <c r="I9" s="4"/>
      <c r="J9" s="4"/>
      <c r="K9" s="4"/>
      <c r="L9" s="4"/>
      <c r="M9" s="4"/>
    </row>
    <row r="10" spans="2:13" ht="17.25" customHeight="1" x14ac:dyDescent="0.55000000000000004">
      <c r="B10" s="101" t="s">
        <v>82</v>
      </c>
      <c r="C10" s="101"/>
      <c r="D10" s="101"/>
      <c r="E10" s="101"/>
      <c r="F10" s="101"/>
      <c r="G10" s="101"/>
      <c r="H10" s="101"/>
      <c r="I10" s="101"/>
      <c r="J10" s="101"/>
      <c r="K10" s="101"/>
      <c r="L10" s="101"/>
      <c r="M10" s="101"/>
    </row>
    <row r="11" spans="2:13" x14ac:dyDescent="0.55000000000000004">
      <c r="B11" s="6"/>
      <c r="C11" s="6"/>
      <c r="D11" s="6"/>
      <c r="E11" s="4"/>
      <c r="F11" s="4"/>
      <c r="G11" s="4"/>
      <c r="H11" s="4"/>
      <c r="I11" s="4"/>
      <c r="J11" s="4"/>
      <c r="K11" s="4"/>
      <c r="L11" s="4"/>
      <c r="M11" s="4"/>
    </row>
    <row r="12" spans="2:13" ht="15.6" x14ac:dyDescent="0.6">
      <c r="B12" s="99" t="s">
        <v>52</v>
      </c>
      <c r="C12" s="99"/>
      <c r="D12" s="99"/>
      <c r="E12" s="4"/>
      <c r="F12" s="4"/>
      <c r="G12" s="4"/>
      <c r="H12" s="4"/>
      <c r="I12" s="4"/>
      <c r="J12" s="4"/>
      <c r="K12" s="4"/>
      <c r="L12" s="4"/>
      <c r="M12" s="4"/>
    </row>
    <row r="13" spans="2:13" ht="6.75" customHeight="1" x14ac:dyDescent="0.55000000000000004">
      <c r="B13" s="6"/>
      <c r="C13" s="6"/>
      <c r="D13" s="6"/>
      <c r="E13" s="4"/>
      <c r="F13" s="4"/>
      <c r="G13" s="4"/>
      <c r="H13" s="4"/>
      <c r="I13" s="4"/>
      <c r="J13" s="4"/>
      <c r="K13" s="4"/>
      <c r="L13" s="4"/>
      <c r="M13" s="4"/>
    </row>
    <row r="14" spans="2:13" x14ac:dyDescent="0.55000000000000004">
      <c r="B14" s="100" t="s">
        <v>83</v>
      </c>
      <c r="C14" s="100"/>
      <c r="D14" s="100"/>
      <c r="E14" s="7" t="s">
        <v>84</v>
      </c>
    </row>
    <row r="15" spans="2:13" ht="39.75" customHeight="1" x14ac:dyDescent="0.55000000000000004">
      <c r="B15" s="100" t="s">
        <v>85</v>
      </c>
      <c r="C15" s="100"/>
      <c r="D15" s="100"/>
      <c r="E15" s="101" t="s">
        <v>86</v>
      </c>
      <c r="F15" s="101"/>
      <c r="G15" s="101"/>
      <c r="H15" s="101"/>
      <c r="I15" s="101"/>
      <c r="J15" s="101"/>
      <c r="K15" s="101"/>
      <c r="L15" s="101"/>
      <c r="M15" s="101"/>
    </row>
    <row r="16" spans="2:13" ht="27" customHeight="1" x14ac:dyDescent="0.55000000000000004">
      <c r="B16" s="8" t="s">
        <v>87</v>
      </c>
      <c r="C16" s="9"/>
      <c r="D16" s="10"/>
      <c r="E16" s="108" t="s">
        <v>88</v>
      </c>
      <c r="F16" s="108"/>
      <c r="G16" s="108"/>
      <c r="H16" s="108"/>
      <c r="I16" s="108"/>
      <c r="J16" s="108"/>
      <c r="K16" s="108"/>
      <c r="L16" s="108"/>
      <c r="M16" s="108"/>
    </row>
    <row r="17" spans="2:13" ht="18" customHeight="1" x14ac:dyDescent="0.55000000000000004">
      <c r="B17" s="8" t="s">
        <v>89</v>
      </c>
      <c r="C17" s="9"/>
      <c r="D17" s="10"/>
      <c r="E17" s="105" t="s">
        <v>90</v>
      </c>
      <c r="F17" s="105"/>
      <c r="G17" s="105"/>
      <c r="H17" s="105"/>
      <c r="I17" s="105"/>
      <c r="J17" s="105"/>
      <c r="K17" s="105"/>
      <c r="L17" s="105"/>
      <c r="M17" s="105"/>
    </row>
    <row r="18" spans="2:13" ht="47.25" customHeight="1" x14ac:dyDescent="0.55000000000000004">
      <c r="B18" s="8" t="s">
        <v>1</v>
      </c>
      <c r="C18" s="9"/>
      <c r="D18" s="10"/>
      <c r="E18" s="105" t="s">
        <v>91</v>
      </c>
      <c r="F18" s="105"/>
      <c r="G18" s="105"/>
      <c r="H18" s="105"/>
      <c r="I18" s="105"/>
      <c r="J18" s="105"/>
      <c r="K18" s="105"/>
      <c r="L18" s="105"/>
      <c r="M18" s="105"/>
    </row>
    <row r="19" spans="2:13" ht="28.5" hidden="1" customHeight="1" x14ac:dyDescent="0.55000000000000004">
      <c r="B19" s="103" t="s">
        <v>92</v>
      </c>
      <c r="C19" s="109"/>
      <c r="D19" s="109"/>
      <c r="E19" s="105" t="s">
        <v>93</v>
      </c>
      <c r="F19" s="105"/>
      <c r="G19" s="105"/>
      <c r="H19" s="105"/>
      <c r="I19" s="105"/>
      <c r="J19" s="105"/>
      <c r="K19" s="105"/>
      <c r="L19" s="105"/>
      <c r="M19" s="105"/>
    </row>
    <row r="20" spans="2:13" x14ac:dyDescent="0.55000000000000004">
      <c r="B20" s="4"/>
      <c r="C20" s="4"/>
      <c r="D20" s="4"/>
      <c r="E20" s="11"/>
      <c r="F20" s="11"/>
      <c r="G20" s="11"/>
      <c r="H20" s="11"/>
      <c r="I20" s="11"/>
      <c r="J20" s="11"/>
      <c r="K20" s="11"/>
      <c r="L20" s="11"/>
      <c r="M20" s="11"/>
    </row>
    <row r="21" spans="2:13" ht="15.6" x14ac:dyDescent="0.6">
      <c r="B21" s="99" t="s">
        <v>58</v>
      </c>
      <c r="C21" s="99"/>
      <c r="D21" s="99"/>
      <c r="E21" s="11"/>
      <c r="F21" s="11"/>
      <c r="G21" s="11"/>
      <c r="H21" s="11"/>
      <c r="I21" s="11"/>
      <c r="J21" s="11"/>
      <c r="K21" s="11"/>
      <c r="L21" s="11"/>
      <c r="M21" s="11"/>
    </row>
    <row r="22" spans="2:13" ht="5.25" customHeight="1" x14ac:dyDescent="0.55000000000000004">
      <c r="B22" s="4"/>
      <c r="C22" s="4"/>
      <c r="D22" s="4"/>
      <c r="E22" s="11"/>
      <c r="F22" s="11"/>
      <c r="G22" s="11"/>
      <c r="H22" s="11"/>
      <c r="I22" s="11"/>
      <c r="J22" s="11"/>
      <c r="K22" s="11"/>
      <c r="L22" s="11"/>
      <c r="M22" s="11"/>
    </row>
    <row r="23" spans="2:13" ht="26.25" customHeight="1" x14ac:dyDescent="0.55000000000000004">
      <c r="B23" s="8" t="s">
        <v>94</v>
      </c>
      <c r="E23" s="105" t="s">
        <v>95</v>
      </c>
      <c r="F23" s="105"/>
      <c r="G23" s="105"/>
      <c r="H23" s="105"/>
      <c r="I23" s="105"/>
      <c r="J23" s="105"/>
      <c r="K23" s="105"/>
      <c r="L23" s="105"/>
      <c r="M23" s="105"/>
    </row>
    <row r="24" spans="2:13" ht="17.25" customHeight="1" x14ac:dyDescent="0.55000000000000004">
      <c r="B24" s="8" t="s">
        <v>96</v>
      </c>
      <c r="E24" s="7" t="s">
        <v>97</v>
      </c>
    </row>
    <row r="25" spans="2:13" ht="30" customHeight="1" x14ac:dyDescent="0.55000000000000004">
      <c r="B25" s="8" t="s">
        <v>59</v>
      </c>
      <c r="E25" s="102" t="s">
        <v>98</v>
      </c>
      <c r="F25" s="102"/>
      <c r="G25" s="102"/>
      <c r="H25" s="102"/>
      <c r="I25" s="102"/>
      <c r="J25" s="102"/>
      <c r="K25" s="102"/>
      <c r="L25" s="102"/>
      <c r="M25" s="102"/>
    </row>
    <row r="27" spans="2:13" ht="15.6" x14ac:dyDescent="0.6">
      <c r="B27" s="99" t="s">
        <v>65</v>
      </c>
      <c r="C27" s="99"/>
      <c r="D27" s="99"/>
    </row>
    <row r="28" spans="2:13" ht="6" customHeight="1" x14ac:dyDescent="0.55000000000000004"/>
    <row r="29" spans="2:13" ht="29.25" customHeight="1" x14ac:dyDescent="0.55000000000000004">
      <c r="B29" s="103" t="s">
        <v>67</v>
      </c>
      <c r="C29" s="104"/>
      <c r="D29" s="104"/>
      <c r="E29" s="102" t="s">
        <v>99</v>
      </c>
      <c r="F29" s="102"/>
      <c r="G29" s="102"/>
      <c r="H29" s="102"/>
      <c r="I29" s="102"/>
      <c r="J29" s="102"/>
      <c r="K29" s="102"/>
      <c r="L29" s="102"/>
      <c r="M29" s="102"/>
    </row>
    <row r="30" spans="2:13" ht="36" customHeight="1" x14ac:dyDescent="0.55000000000000004">
      <c r="B30" s="98" t="s">
        <v>68</v>
      </c>
      <c r="C30" s="98"/>
      <c r="D30" s="98"/>
      <c r="E30" s="105" t="s">
        <v>100</v>
      </c>
      <c r="F30" s="105"/>
      <c r="G30" s="105"/>
      <c r="H30" s="105"/>
      <c r="I30" s="105"/>
      <c r="J30" s="105"/>
      <c r="K30" s="105"/>
      <c r="L30" s="105"/>
      <c r="M30" s="105"/>
    </row>
    <row r="31" spans="2:13" x14ac:dyDescent="0.55000000000000004">
      <c r="B31" s="103" t="s">
        <v>101</v>
      </c>
      <c r="C31" s="104"/>
      <c r="D31" s="104"/>
      <c r="E31" s="7" t="s">
        <v>102</v>
      </c>
    </row>
    <row r="32" spans="2:13" x14ac:dyDescent="0.55000000000000004">
      <c r="B32" s="106" t="s">
        <v>103</v>
      </c>
      <c r="C32" s="107"/>
      <c r="D32" s="107"/>
      <c r="E32" s="7" t="s">
        <v>104</v>
      </c>
    </row>
    <row r="33" spans="2:13" x14ac:dyDescent="0.55000000000000004">
      <c r="B33" s="103" t="s">
        <v>125</v>
      </c>
      <c r="C33" s="104"/>
      <c r="D33" s="104"/>
      <c r="E33" s="7" t="s">
        <v>126</v>
      </c>
    </row>
    <row r="34" spans="2:13" ht="27" customHeight="1" x14ac:dyDescent="0.55000000000000004">
      <c r="B34" s="8" t="s">
        <v>59</v>
      </c>
      <c r="E34" s="102" t="s">
        <v>105</v>
      </c>
      <c r="F34" s="102"/>
      <c r="G34" s="102"/>
      <c r="H34" s="102"/>
      <c r="I34" s="102"/>
      <c r="J34" s="102"/>
      <c r="K34" s="102"/>
      <c r="L34" s="102"/>
      <c r="M34" s="102"/>
    </row>
    <row r="35" spans="2:13" ht="27" customHeight="1" x14ac:dyDescent="0.55000000000000004">
      <c r="B35" s="8" t="s">
        <v>74</v>
      </c>
      <c r="E35" s="105" t="s">
        <v>106</v>
      </c>
      <c r="F35" s="105"/>
      <c r="G35" s="105"/>
      <c r="H35" s="105"/>
      <c r="I35" s="105"/>
      <c r="J35" s="105"/>
      <c r="K35" s="105"/>
      <c r="L35" s="105"/>
      <c r="M35" s="105"/>
    </row>
    <row r="37" spans="2:13" ht="15.6" x14ac:dyDescent="0.6">
      <c r="B37" s="99" t="s">
        <v>107</v>
      </c>
      <c r="C37" s="99"/>
      <c r="D37" s="99"/>
    </row>
    <row r="38" spans="2:13" ht="6" customHeight="1" x14ac:dyDescent="0.55000000000000004"/>
    <row r="39" spans="2:13" x14ac:dyDescent="0.55000000000000004">
      <c r="B39" s="8" t="s">
        <v>108</v>
      </c>
      <c r="E39" s="7" t="s">
        <v>109</v>
      </c>
    </row>
    <row r="40" spans="2:13" x14ac:dyDescent="0.55000000000000004">
      <c r="B40" s="8" t="s">
        <v>110</v>
      </c>
      <c r="E40" s="97" t="s">
        <v>111</v>
      </c>
      <c r="F40" s="97"/>
      <c r="G40" s="97"/>
      <c r="H40" s="97"/>
      <c r="I40" s="97"/>
      <c r="J40" s="97"/>
      <c r="K40" s="97"/>
      <c r="L40" s="97"/>
      <c r="M40" s="97"/>
    </row>
    <row r="41" spans="2:13" ht="32.25" customHeight="1" x14ac:dyDescent="0.55000000000000004">
      <c r="B41" s="98" t="s">
        <v>79</v>
      </c>
      <c r="C41" s="98"/>
      <c r="D41" s="98"/>
      <c r="E41" s="97" t="s">
        <v>112</v>
      </c>
      <c r="F41" s="97"/>
      <c r="G41" s="97"/>
      <c r="H41" s="97"/>
      <c r="I41" s="97"/>
      <c r="J41" s="97"/>
      <c r="K41" s="97"/>
      <c r="L41" s="97"/>
      <c r="M41" s="97"/>
    </row>
  </sheetData>
  <sheetProtection algorithmName="SHA-512" hashValue="NDZPNpn9/Pfb0TcjZBUASb1HT294KxIcAJOEsalMrEYtUefRZqg4xql+zHPI2pb0tke3gtiguYHqT/thAzoEcg==" saltValue="qJHCLZU7r2xai22Z2Tj7bQ==" spinCount="100000" sheet="1" formatCells="0" formatColumns="0"/>
  <mergeCells count="29">
    <mergeCell ref="E30:M30"/>
    <mergeCell ref="B32:D32"/>
    <mergeCell ref="E35:M35"/>
    <mergeCell ref="E15:M15"/>
    <mergeCell ref="E16:M16"/>
    <mergeCell ref="E17:M17"/>
    <mergeCell ref="E29:M29"/>
    <mergeCell ref="B19:D19"/>
    <mergeCell ref="E19:M19"/>
    <mergeCell ref="E23:M23"/>
    <mergeCell ref="E18:M18"/>
    <mergeCell ref="B29:D29"/>
    <mergeCell ref="E25:M25"/>
    <mergeCell ref="C6:M6"/>
    <mergeCell ref="E40:M40"/>
    <mergeCell ref="B41:D41"/>
    <mergeCell ref="E41:M41"/>
    <mergeCell ref="B8:D8"/>
    <mergeCell ref="B14:D14"/>
    <mergeCell ref="B15:D15"/>
    <mergeCell ref="B10:M10"/>
    <mergeCell ref="E34:M34"/>
    <mergeCell ref="B37:D37"/>
    <mergeCell ref="B12:D12"/>
    <mergeCell ref="B21:D21"/>
    <mergeCell ref="B27:D27"/>
    <mergeCell ref="B31:D31"/>
    <mergeCell ref="B33:D33"/>
    <mergeCell ref="B30:D30"/>
  </mergeCells>
  <pageMargins left="0.70866141732283472" right="0.70866141732283472" top="0.74803149606299213" bottom="0.74803149606299213"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8A563-0A18-4985-ADF6-7EB894CECF52}">
  <sheetPr codeName="Sheet11">
    <tabColor rgb="FFFF0000"/>
  </sheetPr>
  <dimension ref="A1:E5"/>
  <sheetViews>
    <sheetView topLeftCell="A4" zoomScale="85" zoomScaleNormal="85" workbookViewId="0">
      <selection activeCell="D6" sqref="D6"/>
    </sheetView>
  </sheetViews>
  <sheetFormatPr defaultRowHeight="14.4" x14ac:dyDescent="0.55000000000000004"/>
  <cols>
    <col min="2" max="3" width="12.47265625" customWidth="1"/>
    <col min="4" max="4" width="69.26171875" customWidth="1"/>
    <col min="5" max="5" width="135.7890625" customWidth="1"/>
  </cols>
  <sheetData>
    <row r="1" spans="1:5" x14ac:dyDescent="0.55000000000000004">
      <c r="A1" t="s">
        <v>113</v>
      </c>
      <c r="B1" t="s">
        <v>114</v>
      </c>
      <c r="C1" t="s">
        <v>115</v>
      </c>
      <c r="D1" t="s">
        <v>116</v>
      </c>
      <c r="E1" t="s">
        <v>117</v>
      </c>
    </row>
    <row r="2" spans="1:5" x14ac:dyDescent="0.55000000000000004">
      <c r="A2" s="71">
        <v>1</v>
      </c>
      <c r="B2" s="69">
        <v>45159</v>
      </c>
      <c r="C2" s="67" t="s">
        <v>118</v>
      </c>
      <c r="D2" s="70" t="s">
        <v>119</v>
      </c>
      <c r="E2" s="68" t="s">
        <v>120</v>
      </c>
    </row>
    <row r="3" spans="1:5" ht="187.2" x14ac:dyDescent="0.55000000000000004">
      <c r="A3" s="71">
        <v>1.1000000000000001</v>
      </c>
      <c r="B3" s="69">
        <v>45321</v>
      </c>
      <c r="C3" s="67" t="s">
        <v>121</v>
      </c>
      <c r="D3" s="68" t="s">
        <v>122</v>
      </c>
      <c r="E3" s="70"/>
    </row>
    <row r="4" spans="1:5" ht="201.6" x14ac:dyDescent="0.55000000000000004">
      <c r="A4" s="71">
        <v>1.2</v>
      </c>
      <c r="B4" s="69">
        <v>45376</v>
      </c>
      <c r="C4" s="67" t="s">
        <v>118</v>
      </c>
      <c r="D4" s="70" t="s">
        <v>123</v>
      </c>
      <c r="E4" s="68" t="s">
        <v>124</v>
      </c>
    </row>
    <row r="5" spans="1:5" ht="259.2" x14ac:dyDescent="0.55000000000000004">
      <c r="A5" s="71" t="s">
        <v>127</v>
      </c>
      <c r="B5" s="69">
        <v>45378</v>
      </c>
      <c r="C5" s="67" t="s">
        <v>118</v>
      </c>
      <c r="D5" s="70" t="s">
        <v>128</v>
      </c>
      <c r="E5" s="68" t="s">
        <v>124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0a90b2ac-a76a-41eb-a7ab-8c7705247526">
      <Terms xmlns="http://schemas.microsoft.com/office/infopath/2007/PartnerControls"/>
    </lcf76f155ced4ddcb4097134ff3c332f>
    <_ip_UnifiedCompliancePolicyProperties xmlns="http://schemas.microsoft.com/sharepoint/v3" xsi:nil="true"/>
    <TaxCatchAll xmlns="a21ca44d-6048-4def-b2f0-c0ccce9bebf3" xsi:nil="true"/>
    <SharedWithUsers xmlns="a21ca44d-6048-4def-b2f0-c0ccce9bebf3">
      <UserInfo>
        <DisplayName>Nick Chong</DisplayName>
        <AccountId>6</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e43f3b76c5d2feaa47923ac650505c40">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664dfce0d372c66b1c5198d9e22458cc"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3EFE3B-C14A-4489-A44D-88A22D491611}">
  <ds:schemaRefs>
    <ds:schemaRef ds:uri="http://schemas.microsoft.com/office/2006/metadata/properties"/>
    <ds:schemaRef ds:uri="http://schemas.microsoft.com/office/infopath/2007/PartnerControls"/>
    <ds:schemaRef ds:uri="http://schemas.microsoft.com/sharepoint/v3"/>
    <ds:schemaRef ds:uri="0a90b2ac-a76a-41eb-a7ab-8c7705247526"/>
    <ds:schemaRef ds:uri="a21ca44d-6048-4def-b2f0-c0ccce9bebf3"/>
  </ds:schemaRefs>
</ds:datastoreItem>
</file>

<file path=customXml/itemProps2.xml><?xml version="1.0" encoding="utf-8"?>
<ds:datastoreItem xmlns:ds="http://schemas.openxmlformats.org/officeDocument/2006/customXml" ds:itemID="{63A09933-BB24-4C7F-BC18-B3DA80618D2D}">
  <ds:schemaRefs>
    <ds:schemaRef ds:uri="http://schemas.microsoft.com/sharepoint/v3/contenttype/forms"/>
  </ds:schemaRefs>
</ds:datastoreItem>
</file>

<file path=customXml/itemProps3.xml><?xml version="1.0" encoding="utf-8"?>
<ds:datastoreItem xmlns:ds="http://schemas.openxmlformats.org/officeDocument/2006/customXml" ds:itemID="{7365FA26-C507-4A3B-8988-32BD5601B9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a90b2ac-a76a-41eb-a7ab-8c7705247526"/>
    <ds:schemaRef ds:uri="a21ca44d-6048-4def-b2f0-c0ccce9be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Easy Refinance Calculator</vt:lpstr>
      <vt:lpstr>SMSF Calculator</vt:lpstr>
      <vt:lpstr>Help</vt:lpstr>
      <vt:lpstr>'Easy Refinance Calculator'!eg._3___30_years</vt:lpstr>
      <vt:lpstr>eg._3___30_years</vt:lpstr>
      <vt:lpstr>'Easy Refinance Calculator'!Interest_Only_Term</vt:lpstr>
      <vt:lpstr>Interest_Only_Term</vt:lpstr>
      <vt:lpstr>'Easy Refinance Calculator'!Print_Area</vt:lpstr>
      <vt:lpstr>'SMSF Calculator'!Print_Area</vt:lpstr>
    </vt:vector>
  </TitlesOfParts>
  <Manager/>
  <Company>Genworth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310000090</dc:creator>
  <cp:keywords/>
  <dc:description/>
  <cp:lastModifiedBy>Michael Ma</cp:lastModifiedBy>
  <cp:revision/>
  <dcterms:created xsi:type="dcterms:W3CDTF">2011-05-31T00:58:06Z</dcterms:created>
  <dcterms:modified xsi:type="dcterms:W3CDTF">2024-04-09T02:08:41Z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ies>
</file>